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Promo_ROI" sheetId="2" state="visible" r:id="rId4"/>
    <sheet name="Margin_Bridge" sheetId="3" state="visible" r:id="rId5"/>
    <sheet name="Elasticity_Table" sheetId="4" state="visible" r:id="rId6"/>
    <sheet name="Bridge_Dat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<sst xmlns="http://schemas.openxmlformats.org/spreadsheetml/2006/main" count="725" uniqueCount="239">
  <si>
    <t xml:space="preserve">RetailPulse – Promo ROI &amp; Pricing Model</t>
  </si>
  <si>
    <t xml:space="preserve">FreshCart (fictional grocery chain) · synthetic data · built by Jaykumar Raichura</t>
  </si>
  <si>
    <t xml:space="preserve">Purpose</t>
  </si>
  <si>
    <t xml:space="preserve">Decide whether a promotion makes money after cannibalization, pull-forward and vendor funding; explain FY2025 margin change.</t>
  </si>
  <si>
    <t xml:space="preserve">Sheets</t>
  </si>
  <si>
    <t xml:space="preserve">Promo_ROI (calculator) · Elasticity_Table (model outputs, 120 products) · Margin_Bridge (FY2024 → FY2025) · Bridge_Data</t>
  </si>
  <si>
    <t xml:space="preserve">How to use</t>
  </si>
  <si>
    <t xml:space="preserve">Pick a product on Promo_ROI (yellow cell) and change the blue inputs. Everything else is a formula.</t>
  </si>
  <si>
    <t xml:space="preserve">Color key</t>
  </si>
  <si>
    <t xml:space="preserve">Blue = input · Black = formula · Green = lookup from another sheet · Yellow = key decision input</t>
  </si>
  <si>
    <t xml:space="preserve">Source</t>
  </si>
  <si>
    <t xml:space="preserve">Elasticities, promo lifts, cannibalization and pull-forward estimated in Python from 2 years of weekly sales (see case study).</t>
  </si>
  <si>
    <t xml:space="preserve">Promo ROI calculator</t>
  </si>
  <si>
    <t xml:space="preserve">One promotion, one week, all 40 stores. Change blue inputs; pick the product in the yellow cell.</t>
  </si>
  <si>
    <t xml:space="preserve">Input</t>
  </si>
  <si>
    <t xml:space="preserve">Value</t>
  </si>
  <si>
    <t xml:space="preserve">Note</t>
  </si>
  <si>
    <t xml:space="preserve">Product</t>
  </si>
  <si>
    <t xml:space="preserve">Potato Chips 8oz (National brand)</t>
  </si>
  <si>
    <t xml:space="preserve">Choose from the list</t>
  </si>
  <si>
    <t xml:space="preserve">Discount</t>
  </si>
  <si>
    <t xml:space="preserve">Share off the regular price</t>
  </si>
  <si>
    <t xml:space="preserve">Promo type</t>
  </si>
  <si>
    <t xml:space="preserve">Weekly ad</t>
  </si>
  <si>
    <t xml:space="preserve">Weekly ad / In-store display / Digital coupon</t>
  </si>
  <si>
    <t xml:space="preserve">Vendor funding (% of discount)</t>
  </si>
  <si>
    <t xml:space="preserve">National brands are typically 50% supplier-funded</t>
  </si>
  <si>
    <t xml:space="preserve">Planned inventory multiple</t>
  </si>
  <si>
    <t xml:space="preserve">Current rule: 2x baseline + 20% safety</t>
  </si>
  <si>
    <t xml:space="preserve">Looked up from model</t>
  </si>
  <si>
    <t xml:space="preserve">Category</t>
  </si>
  <si>
    <t xml:space="preserve">Regular price</t>
  </si>
  <si>
    <t xml:space="preserve">Unit cost</t>
  </si>
  <si>
    <t xml:space="preserve">Elasticity</t>
  </si>
  <si>
    <t xml:space="preserve">Promo lift for type</t>
  </si>
  <si>
    <t xml:space="preserve">Cannibalization rate</t>
  </si>
  <si>
    <t xml:space="preserve">Pull-forward at 20% off</t>
  </si>
  <si>
    <t xml:space="preserve">Baseline units / week</t>
  </si>
  <si>
    <t xml:space="preserve">Sibling unit margin</t>
  </si>
  <si>
    <t xml:space="preserve">The FreshCart or National-brand version of the same item</t>
  </si>
  <si>
    <t xml:space="preserve">Calculation</t>
  </si>
  <si>
    <t xml:space="preserve">Formula logic</t>
  </si>
  <si>
    <t xml:space="preserve">Promo demand (units)</t>
  </si>
  <si>
    <t xml:space="preserve">baseline × (1 − discount)^elasticity × promo lift</t>
  </si>
  <si>
    <t xml:space="preserve">Planned stock (units)</t>
  </si>
  <si>
    <t xml:space="preserve">baseline × inventory multiple</t>
  </si>
  <si>
    <t xml:space="preserve">Units sold</t>
  </si>
  <si>
    <t xml:space="preserve">capped by stock</t>
  </si>
  <si>
    <t xml:space="preserve">Lost sales (units)</t>
  </si>
  <si>
    <t xml:space="preserve">demand above stock</t>
  </si>
  <si>
    <t xml:space="preserve">Promo price</t>
  </si>
  <si>
    <t xml:space="preserve">Net unit cost after vendor funding</t>
  </si>
  <si>
    <t xml:space="preserve">cost − funding × discount $</t>
  </si>
  <si>
    <t xml:space="preserve">Promo-week margin</t>
  </si>
  <si>
    <t xml:space="preserve">Baseline margin (no promo)</t>
  </si>
  <si>
    <t xml:space="preserve">Gross incremental margin</t>
  </si>
  <si>
    <t xml:space="preserve">Cannibalization cost</t>
  </si>
  <si>
    <t xml:space="preserve">rate × extra units × sibling margin</t>
  </si>
  <si>
    <t xml:space="preserve">Pull-forward cost</t>
  </si>
  <si>
    <t xml:space="preserve">scaled by discount depth</t>
  </si>
  <si>
    <t xml:space="preserve">Net incremental margin</t>
  </si>
  <si>
    <t xml:space="preserve">FreshCart-funded discount spend</t>
  </si>
  <si>
    <t xml:space="preserve">Promo ROI</t>
  </si>
  <si>
    <t xml:space="preserve">net ÷ retailer-funded spend</t>
  </si>
  <si>
    <t xml:space="preserve">Verdict</t>
  </si>
  <si>
    <t xml:space="preserve">Repeat: net &gt; 0 · Fix: gross &gt; 0 only · Stop: gross &lt; 0</t>
  </si>
  <si>
    <t xml:space="preserve">Sensitivity: net incremental margin by discount and vendor funding</t>
  </si>
  <si>
    <t xml:space="preserve">Discount ↓ / Funding →</t>
  </si>
  <si>
    <t xml:space="preserve">Gross margin bridge: FY2024 → FY2025</t>
  </si>
  <si>
    <t xml:space="preserve">Why did margin grow while revenue fell? Volume + mix + rate effects sum exactly to the change.</t>
  </si>
  <si>
    <t xml:space="preserve">Step</t>
  </si>
  <si>
    <t xml:space="preserve">What it means</t>
  </si>
  <si>
    <t xml:space="preserve">FY2024 gross margin</t>
  </si>
  <si>
    <t xml:space="preserve">Starting point</t>
  </si>
  <si>
    <t xml:space="preserve">Volume effect</t>
  </si>
  <si>
    <t xml:space="preserve">Fewer units sold, valued at FY24 average margin per unit</t>
  </si>
  <si>
    <t xml:space="preserve">Mix effect</t>
  </si>
  <si>
    <t xml:space="preserve">Shift between higher- and lower-margin products</t>
  </si>
  <si>
    <t xml:space="preserve">Rate effect (price &amp; cost)</t>
  </si>
  <si>
    <t xml:space="preserve">Price increases and promo/vendor-funding changes per unit</t>
  </si>
  <si>
    <t xml:space="preserve">FY2025 gross margin</t>
  </si>
  <si>
    <t xml:space="preserve">End point</t>
  </si>
  <si>
    <t xml:space="preserve">Check: equals actual FY2025</t>
  </si>
  <si>
    <t xml:space="preserve">Should be 0</t>
  </si>
  <si>
    <t xml:space="preserve">Revenue change</t>
  </si>
  <si>
    <t xml:space="preserve">Units change</t>
  </si>
  <si>
    <t xml:space="preserve">Gross margin change</t>
  </si>
  <si>
    <t xml:space="preserve">GM rate FY2024</t>
  </si>
  <si>
    <t xml:space="preserve">GM rate FY2025</t>
  </si>
  <si>
    <t xml:space="preserve">Model outputs by product</t>
  </si>
  <si>
    <t xml:space="preserve">Estimated from weekly sales with a log-log regression per product (Python). Hardcoded model outputs = blue.</t>
  </si>
  <si>
    <t xml:space="preserve">Product ID</t>
  </si>
  <si>
    <t xml:space="preserve">Brand</t>
  </si>
  <si>
    <t xml:space="preserve">Std. error</t>
  </si>
  <si>
    <t xml:space="preserve">Ad lift (×)</t>
  </si>
  <si>
    <t xml:space="preserve">Display lift (×)</t>
  </si>
  <si>
    <t xml:space="preserve">Coupon lift (×)</t>
  </si>
  <si>
    <t xml:space="preserve">Pull-forward (at 20% off)</t>
  </si>
  <si>
    <t xml:space="preserve">Coconut Water 4pk (FreshCart)</t>
  </si>
  <si>
    <t xml:space="preserve">Beverages</t>
  </si>
  <si>
    <t xml:space="preserve">FreshCart</t>
  </si>
  <si>
    <t xml:space="preserve">Coconut Water 4pk (National brand)</t>
  </si>
  <si>
    <t xml:space="preserve">National</t>
  </si>
  <si>
    <t xml:space="preserve">Cola 12pk (FreshCart)</t>
  </si>
  <si>
    <t xml:space="preserve">Cola 12pk (National brand)</t>
  </si>
  <si>
    <t xml:space="preserve">Cold Brew Coffee 48oz (FreshCart)</t>
  </si>
  <si>
    <t xml:space="preserve">Cold Brew Coffee 48oz (National brand)</t>
  </si>
  <si>
    <t xml:space="preserve">Energy Drink 4pk (FreshCart)</t>
  </si>
  <si>
    <t xml:space="preserve">Energy Drink 4pk (National brand)</t>
  </si>
  <si>
    <t xml:space="preserve">Iced Tea 12pk (FreshCart)</t>
  </si>
  <si>
    <t xml:space="preserve">Iced Tea 12pk (National brand)</t>
  </si>
  <si>
    <t xml:space="preserve">Lemonade 52oz (FreshCart)</t>
  </si>
  <si>
    <t xml:space="preserve">Lemonade 52oz (National brand)</t>
  </si>
  <si>
    <t xml:space="preserve">Orange Juice 52oz (FreshCart)</t>
  </si>
  <si>
    <t xml:space="preserve">Orange Juice 52oz (National brand)</t>
  </si>
  <si>
    <t xml:space="preserve">Sparkling Water 8pk (FreshCart)</t>
  </si>
  <si>
    <t xml:space="preserve">Sparkling Water 8pk (National brand)</t>
  </si>
  <si>
    <t xml:space="preserve">Sports Drink 8pk (FreshCart)</t>
  </si>
  <si>
    <t xml:space="preserve">Sports Drink 8pk (National brand)</t>
  </si>
  <si>
    <t xml:space="preserve">Spring Water 24pk (FreshCart)</t>
  </si>
  <si>
    <t xml:space="preserve">Spring Water 24pk (National brand)</t>
  </si>
  <si>
    <t xml:space="preserve">2% Milk 1gal (FreshCart)</t>
  </si>
  <si>
    <t xml:space="preserve">Dairy</t>
  </si>
  <si>
    <t xml:space="preserve">2% Milk 1gal (National brand)</t>
  </si>
  <si>
    <t xml:space="preserve">Butter 1lb (FreshCart)</t>
  </si>
  <si>
    <t xml:space="preserve">Butter 1lb (National brand)</t>
  </si>
  <si>
    <t xml:space="preserve">Cheddar Cheese 8oz (FreshCart)</t>
  </si>
  <si>
    <t xml:space="preserve">Cheddar Cheese 8oz (National brand)</t>
  </si>
  <si>
    <t xml:space="preserve">Cream Cheese 8oz (FreshCart)</t>
  </si>
  <si>
    <t xml:space="preserve">Cream Cheese 8oz (National brand)</t>
  </si>
  <si>
    <t xml:space="preserve">Greek Yogurt 32oz (FreshCart)</t>
  </si>
  <si>
    <t xml:space="preserve">Greek Yogurt 32oz (National brand)</t>
  </si>
  <si>
    <t xml:space="preserve">Half &amp; Half 32oz (FreshCart)</t>
  </si>
  <si>
    <t xml:space="preserve">Half &amp; Half 32oz (National brand)</t>
  </si>
  <si>
    <t xml:space="preserve">Large Eggs 12ct (FreshCart)</t>
  </si>
  <si>
    <t xml:space="preserve">Large Eggs 12ct (National brand)</t>
  </si>
  <si>
    <t xml:space="preserve">Sour Cream 16oz (FreshCart)</t>
  </si>
  <si>
    <t xml:space="preserve">Sour Cream 16oz (National brand)</t>
  </si>
  <si>
    <t xml:space="preserve">String Cheese 12ct (FreshCart)</t>
  </si>
  <si>
    <t xml:space="preserve">String Cheese 12ct (National brand)</t>
  </si>
  <si>
    <t xml:space="preserve">Whole Milk 1gal (FreshCart)</t>
  </si>
  <si>
    <t xml:space="preserve">Whole Milk 1gal (National brand)</t>
  </si>
  <si>
    <t xml:space="preserve">All-Purpose Cleaner 32oz (FreshCart)</t>
  </si>
  <si>
    <t xml:space="preserve">Household</t>
  </si>
  <si>
    <t xml:space="preserve">All-Purpose Cleaner 32oz (National brand)</t>
  </si>
  <si>
    <t xml:space="preserve">Aluminum Foil 75ft (FreshCart)</t>
  </si>
  <si>
    <t xml:space="preserve">Aluminum Foil 75ft (National brand)</t>
  </si>
  <si>
    <t xml:space="preserve">Bath Tissue 12rl (FreshCart)</t>
  </si>
  <si>
    <t xml:space="preserve">Bath Tissue 12rl (National brand)</t>
  </si>
  <si>
    <t xml:space="preserve">Dish Soap 24oz (FreshCart)</t>
  </si>
  <si>
    <t xml:space="preserve">Dish Soap 24oz (National brand)</t>
  </si>
  <si>
    <t xml:space="preserve">Dishwasher Pods 40ct (FreshCart)</t>
  </si>
  <si>
    <t xml:space="preserve">Dishwasher Pods 40ct (National brand)</t>
  </si>
  <si>
    <t xml:space="preserve">Laundry Detergent 92oz (FreshCart)</t>
  </si>
  <si>
    <t xml:space="preserve">Laundry Detergent 92oz (National brand)</t>
  </si>
  <si>
    <t xml:space="preserve">Paper Towels 6rl (FreshCart)</t>
  </si>
  <si>
    <t xml:space="preserve">Paper Towels 6rl (National brand)</t>
  </si>
  <si>
    <t xml:space="preserve">Sponges 6ct (FreshCart)</t>
  </si>
  <si>
    <t xml:space="preserve">Sponges 6ct (National brand)</t>
  </si>
  <si>
    <t xml:space="preserve">Trash Bags 40ct (FreshCart)</t>
  </si>
  <si>
    <t xml:space="preserve">Trash Bags 40ct (National brand)</t>
  </si>
  <si>
    <t xml:space="preserve">Zip Bags 60ct (FreshCart)</t>
  </si>
  <si>
    <t xml:space="preserve">Zip Bags 60ct (National brand)</t>
  </si>
  <si>
    <t xml:space="preserve">Body Wash 22oz (FreshCart)</t>
  </si>
  <si>
    <t xml:space="preserve">Personal Care</t>
  </si>
  <si>
    <t xml:space="preserve">Body Wash 22oz (National brand)</t>
  </si>
  <si>
    <t xml:space="preserve">Conditioner 20oz (FreshCart)</t>
  </si>
  <si>
    <t xml:space="preserve">Conditioner 20oz (National brand)</t>
  </si>
  <si>
    <t xml:space="preserve">Cotton Swabs 500ct (FreshCart)</t>
  </si>
  <si>
    <t xml:space="preserve">Cotton Swabs 500ct (National brand)</t>
  </si>
  <si>
    <t xml:space="preserve">Deodorant 2pk (FreshCart)</t>
  </si>
  <si>
    <t xml:space="preserve">Deodorant 2pk (National brand)</t>
  </si>
  <si>
    <t xml:space="preserve">Hand Soap 3pk (FreshCart)</t>
  </si>
  <si>
    <t xml:space="preserve">Hand Soap 3pk (National brand)</t>
  </si>
  <si>
    <t xml:space="preserve">Lotion 16oz (FreshCart)</t>
  </si>
  <si>
    <t xml:space="preserve">Lotion 16oz (National brand)</t>
  </si>
  <si>
    <t xml:space="preserve">Mouthwash 1L (FreshCart)</t>
  </si>
  <si>
    <t xml:space="preserve">Mouthwash 1L (National brand)</t>
  </si>
  <si>
    <t xml:space="preserve">Razors 4ct (FreshCart)</t>
  </si>
  <si>
    <t xml:space="preserve">Razors 4ct (National brand)</t>
  </si>
  <si>
    <t xml:space="preserve">Shampoo 20oz (FreshCart)</t>
  </si>
  <si>
    <t xml:space="preserve">Shampoo 20oz (National brand)</t>
  </si>
  <si>
    <t xml:space="preserve">Toothpaste 2pk (FreshCart)</t>
  </si>
  <si>
    <t xml:space="preserve">Toothpaste 2pk (National brand)</t>
  </si>
  <si>
    <t xml:space="preserve">Avocados 4ct (FreshCart)</t>
  </si>
  <si>
    <t xml:space="preserve">Produce</t>
  </si>
  <si>
    <t xml:space="preserve">Avocados 4ct (National brand)</t>
  </si>
  <si>
    <t xml:space="preserve">Baby Carrots 2lb (FreshCart)</t>
  </si>
  <si>
    <t xml:space="preserve">Baby Carrots 2lb (National brand)</t>
  </si>
  <si>
    <t xml:space="preserve">Baby Spinach 5oz (FreshCart)</t>
  </si>
  <si>
    <t xml:space="preserve">Baby Spinach 5oz (National brand)</t>
  </si>
  <si>
    <t xml:space="preserve">Bananas 1lb (FreshCart)</t>
  </si>
  <si>
    <t xml:space="preserve">Bananas 1lb (National brand)</t>
  </si>
  <si>
    <t xml:space="preserve">Gala Apples 3lb (FreshCart)</t>
  </si>
  <si>
    <t xml:space="preserve">Gala Apples 3lb (National brand)</t>
  </si>
  <si>
    <t xml:space="preserve">Grapes 2lb (FreshCart)</t>
  </si>
  <si>
    <t xml:space="preserve">Grapes 2lb (National brand)</t>
  </si>
  <si>
    <t xml:space="preserve">Romaine Hearts 3ct (FreshCart)</t>
  </si>
  <si>
    <t xml:space="preserve">Romaine Hearts 3ct (National brand)</t>
  </si>
  <si>
    <t xml:space="preserve">Russet Potatoes 5lb (FreshCart)</t>
  </si>
  <si>
    <t xml:space="preserve">Russet Potatoes 5lb (National brand)</t>
  </si>
  <si>
    <t xml:space="preserve">Strawberries 1lb (FreshCart)</t>
  </si>
  <si>
    <t xml:space="preserve">Strawberries 1lb (National brand)</t>
  </si>
  <si>
    <t xml:space="preserve">Yellow Onions 3lb (FreshCart)</t>
  </si>
  <si>
    <t xml:space="preserve">Yellow Onions 3lb (National brand)</t>
  </si>
  <si>
    <t xml:space="preserve">Cookies 13oz (FreshCart)</t>
  </si>
  <si>
    <t xml:space="preserve">Snacks</t>
  </si>
  <si>
    <t xml:space="preserve">Cookies 13oz (National brand)</t>
  </si>
  <si>
    <t xml:space="preserve">Crackers 9oz (FreshCart)</t>
  </si>
  <si>
    <t xml:space="preserve">Crackers 9oz (National brand)</t>
  </si>
  <si>
    <t xml:space="preserve">Granola Bars 12ct (FreshCart)</t>
  </si>
  <si>
    <t xml:space="preserve">Granola Bars 12ct (National brand)</t>
  </si>
  <si>
    <t xml:space="preserve">Mixed Nuts 16oz (FreshCart)</t>
  </si>
  <si>
    <t xml:space="preserve">Mixed Nuts 16oz (National brand)</t>
  </si>
  <si>
    <t xml:space="preserve">Popcorn 6ct (FreshCart)</t>
  </si>
  <si>
    <t xml:space="preserve">Popcorn 6ct (National brand)</t>
  </si>
  <si>
    <t xml:space="preserve">Potato Chips 8oz (FreshCart)</t>
  </si>
  <si>
    <t xml:space="preserve">Pretzels 16oz (FreshCart)</t>
  </si>
  <si>
    <t xml:space="preserve">Pretzels 16oz (National brand)</t>
  </si>
  <si>
    <t xml:space="preserve">Salsa 16oz (FreshCart)</t>
  </si>
  <si>
    <t xml:space="preserve">Salsa 16oz (National brand)</t>
  </si>
  <si>
    <t xml:space="preserve">Tortilla Chips 13oz (FreshCart)</t>
  </si>
  <si>
    <t xml:space="preserve">Tortilla Chips 13oz (National brand)</t>
  </si>
  <si>
    <t xml:space="preserve">Trail Mix 26oz (FreshCart)</t>
  </si>
  <si>
    <t xml:space="preserve">Trail Mix 26oz (National brand)</t>
  </si>
  <si>
    <t xml:space="preserve">Product-level FY2024 vs FY2025 actuals</t>
  </si>
  <si>
    <t xml:space="preserve">Source: fct_sales (synthetic). Blue = data, black = formula.</t>
  </si>
  <si>
    <t xml:space="preserve">Units FY24</t>
  </si>
  <si>
    <t xml:space="preserve">Revenue FY24</t>
  </si>
  <si>
    <t xml:space="preserve">COGS FY24</t>
  </si>
  <si>
    <t xml:space="preserve">Units FY25</t>
  </si>
  <si>
    <t xml:space="preserve">Revenue FY25</t>
  </si>
  <si>
    <t xml:space="preserve">COGS FY25</t>
  </si>
  <si>
    <t xml:space="preserve">Margin/unit FY24</t>
  </si>
  <si>
    <t xml:space="preserve">Margin/unit FY25</t>
  </si>
  <si>
    <t xml:space="preserve">Margin FY24</t>
  </si>
  <si>
    <t xml:space="preserve">Margin FY25</t>
  </si>
  <si>
    <t xml:space="preserve">Rate effect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</si>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</sst>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%;\(0.0%\);\-"/>
    <numFmt numFmtId="166" formatCode="0.0\x"/>
    <numFmt numFmtId="167" formatCode="\$#,##0.00;&quot;($&quot;#,##0.00\);\-"/>
    <numFmt numFmtId="168" formatCode="0.00"/>
    <numFmt numFmtId="169" formatCode="0.00\x"/>
    <numFmt numFmtId="170" formatCode="#,##0;\(#,##0\);\-"/>
    <numFmt numFmtId="171" formatCode="\$#,##0;&quot;($&quot;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0B1F3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4" t="s">
        <v>3</v>
      </c>
    </row>
    <row r="5" customFormat="false" ht="26.8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26.85" hidden="false" customHeight="false" outlineLevel="0" collapsed="false">
      <c r="A8" s="3" t="s">
        <v>10</v>
      </c>
      <c r="B8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4"/>
    <col collapsed="false" customWidth="true" hidden="false" outlineLevel="0" max="3" min="3" style="0" width="48"/>
    <col collapsed="false" customWidth="true" hidden="false" outlineLevel="0" max="5" min="4" style="0" width="14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5" t="s">
        <v>14</v>
      </c>
      <c r="B4" s="6" t="s">
        <v>15</v>
      </c>
      <c r="C4" s="6" t="s">
        <v>16</v>
      </c>
    </row>
    <row r="5" customFormat="false" ht="15" hidden="false" customHeight="false" outlineLevel="0" collapsed="false">
      <c r="A5" s="7" t="s">
        <v>17</v>
      </c>
      <c r="B5" s="8" t="s">
        <v>18</v>
      </c>
      <c r="C5" s="2" t="s">
        <v>19</v>
      </c>
    </row>
    <row r="6" customFormat="false" ht="15" hidden="false" customHeight="false" outlineLevel="0" collapsed="false">
      <c r="A6" s="7" t="s">
        <v>20</v>
      </c>
      <c r="B6" s="9" t="n">
        <v>0.2</v>
      </c>
      <c r="C6" s="2" t="s">
        <v>21</v>
      </c>
    </row>
    <row r="7" customFormat="false" ht="15" hidden="false" customHeight="false" outlineLevel="0" collapsed="false">
      <c r="A7" s="7" t="s">
        <v>22</v>
      </c>
      <c r="B7" s="10" t="s">
        <v>23</v>
      </c>
      <c r="C7" s="2" t="s">
        <v>24</v>
      </c>
    </row>
    <row r="8" customFormat="false" ht="15" hidden="false" customHeight="false" outlineLevel="0" collapsed="false">
      <c r="A8" s="7" t="s">
        <v>25</v>
      </c>
      <c r="B8" s="11" t="n">
        <v>0.5</v>
      </c>
      <c r="C8" s="2" t="s">
        <v>26</v>
      </c>
    </row>
    <row r="9" customFormat="false" ht="15" hidden="false" customHeight="false" outlineLevel="0" collapsed="false">
      <c r="A9" s="7" t="s">
        <v>27</v>
      </c>
      <c r="B9" s="12" t="n">
        <v>2.4</v>
      </c>
      <c r="C9" s="2" t="s">
        <v>28</v>
      </c>
    </row>
    <row r="11" customFormat="false" ht="15" hidden="false" customHeight="false" outlineLevel="0" collapsed="false">
      <c r="A11" s="5" t="s">
        <v>29</v>
      </c>
      <c r="B11" s="6" t="s">
        <v>15</v>
      </c>
      <c r="C11" s="6"/>
    </row>
    <row r="12" customFormat="false" ht="15" hidden="false" customHeight="false" outlineLevel="0" collapsed="false">
      <c r="A12" s="7" t="s">
        <v>30</v>
      </c>
      <c r="B12" s="13" t="str">
        <f aca="false">INDEX(Elasticity_Table!$C$5:$C$124,MATCH($B$5,Elasticity_Table!$B$5:$B$124,0))</f>
        <v>Snacks</v>
      </c>
    </row>
    <row r="13" customFormat="false" ht="15" hidden="false" customHeight="false" outlineLevel="0" collapsed="false">
      <c r="A13" s="7" t="s">
        <v>31</v>
      </c>
      <c r="B13" s="14" t="n">
        <f aca="false">INDEX(Elasticity_Table!$E$5:$E$124,MATCH($B$5,Elasticity_Table!$B$5:$B$124,0))</f>
        <v>8.31</v>
      </c>
    </row>
    <row r="14" customFormat="false" ht="15" hidden="false" customHeight="false" outlineLevel="0" collapsed="false">
      <c r="A14" s="7" t="s">
        <v>32</v>
      </c>
      <c r="B14" s="14" t="n">
        <f aca="false">INDEX(Elasticity_Table!$F$5:$F$124,MATCH($B$5,Elasticity_Table!$B$5:$B$124,0))</f>
        <v>5.2</v>
      </c>
    </row>
    <row r="15" customFormat="false" ht="15" hidden="false" customHeight="false" outlineLevel="0" collapsed="false">
      <c r="A15" s="7" t="s">
        <v>33</v>
      </c>
      <c r="B15" s="15" t="n">
        <f aca="false">INDEX(Elasticity_Table!$G$5:$G$124,MATCH($B$5,Elasticity_Table!$B$5:$B$124,0))</f>
        <v>-3.02274717199023</v>
      </c>
    </row>
    <row r="16" customFormat="false" ht="15" hidden="false" customHeight="false" outlineLevel="0" collapsed="false">
      <c r="A16" s="7" t="s">
        <v>34</v>
      </c>
      <c r="B16" s="16" t="n">
        <f aca="false">IF(B7="Weekly ad",INDEX(Elasticity_Table!$I$5:$I$124,MATCH($B$5,Elasticity_Table!$B$5:$B$124,0)),IF(B7="In-store display",INDEX(Elasticity_Table!$J$5:$J$124,MATCH($B$5,Elasticity_Table!$B$5:$B$124,0)),INDEX(Elasticity_Table!$K$5:$K$124,MATCH($B$5,Elasticity_Table!$B$5:$B$124,0))))</f>
        <v>1.40794573592636</v>
      </c>
    </row>
    <row r="17" customFormat="false" ht="15" hidden="false" customHeight="false" outlineLevel="0" collapsed="false">
      <c r="A17" s="7" t="s">
        <v>35</v>
      </c>
      <c r="B17" s="17" t="n">
        <f aca="false">INDEX(Elasticity_Table!$L$5:$L$124,MATCH($B$5,Elasticity_Table!$B$5:$B$124,0))</f>
        <v>0.465</v>
      </c>
    </row>
    <row r="18" customFormat="false" ht="15" hidden="false" customHeight="false" outlineLevel="0" collapsed="false">
      <c r="A18" s="7" t="s">
        <v>36</v>
      </c>
      <c r="B18" s="17" t="n">
        <f aca="false">INDEX(Elasticity_Table!$M$5:$M$124,MATCH($B$5,Elasticity_Table!$B$5:$B$124,0))</f>
        <v>0.117</v>
      </c>
    </row>
    <row r="19" customFormat="false" ht="15" hidden="false" customHeight="false" outlineLevel="0" collapsed="false">
      <c r="A19" s="7" t="s">
        <v>37</v>
      </c>
      <c r="B19" s="18" t="n">
        <f aca="false">INDEX(Elasticity_Table!$N$5:$N$124,MATCH($B$5,Elasticity_Table!$B$5:$B$124,0))</f>
        <v>1696.7</v>
      </c>
    </row>
    <row r="20" customFormat="false" ht="15" hidden="false" customHeight="false" outlineLevel="0" collapsed="false">
      <c r="A20" s="7" t="s">
        <v>38</v>
      </c>
      <c r="B20" s="14" t="n">
        <f aca="false">INDEX(Elasticity_Table!$O$5:$O$124,MATCH($B$5,Elasticity_Table!$B$5:$B$124,0))</f>
        <v>2.51</v>
      </c>
      <c r="C20" s="2" t="s">
        <v>39</v>
      </c>
    </row>
    <row r="22" customFormat="false" ht="15" hidden="false" customHeight="false" outlineLevel="0" collapsed="false">
      <c r="A22" s="5" t="s">
        <v>40</v>
      </c>
      <c r="B22" s="6" t="s">
        <v>15</v>
      </c>
      <c r="C22" s="6" t="s">
        <v>41</v>
      </c>
    </row>
    <row r="23" customFormat="false" ht="15" hidden="false" customHeight="false" outlineLevel="0" collapsed="false">
      <c r="A23" s="7" t="s">
        <v>42</v>
      </c>
      <c r="B23" s="19" t="n">
        <f aca="false">B19*(1-B6)^B15*B16</f>
        <v>4689.48816817632</v>
      </c>
      <c r="C23" s="2" t="s">
        <v>43</v>
      </c>
    </row>
    <row r="24" customFormat="false" ht="15" hidden="false" customHeight="false" outlineLevel="0" collapsed="false">
      <c r="A24" s="7" t="s">
        <v>44</v>
      </c>
      <c r="B24" s="19" t="n">
        <f aca="false">B19*B9</f>
        <v>4072.08</v>
      </c>
      <c r="C24" s="2" t="s">
        <v>45</v>
      </c>
    </row>
    <row r="25" customFormat="false" ht="15" hidden="false" customHeight="false" outlineLevel="0" collapsed="false">
      <c r="A25" s="7" t="s">
        <v>46</v>
      </c>
      <c r="B25" s="19" t="n">
        <f aca="false">MIN(B23,B24)</f>
        <v>4072.08</v>
      </c>
      <c r="C25" s="2" t="s">
        <v>47</v>
      </c>
    </row>
    <row r="26" customFormat="false" ht="15" hidden="false" customHeight="false" outlineLevel="0" collapsed="false">
      <c r="A26" s="7" t="s">
        <v>48</v>
      </c>
      <c r="B26" s="19" t="n">
        <f aca="false">B23-B25</f>
        <v>617.408168176316</v>
      </c>
      <c r="C26" s="2" t="s">
        <v>49</v>
      </c>
    </row>
    <row r="27" customFormat="false" ht="15" hidden="false" customHeight="false" outlineLevel="0" collapsed="false">
      <c r="A27" s="7" t="s">
        <v>50</v>
      </c>
      <c r="B27" s="20" t="n">
        <f aca="false">B13*(1-B6)</f>
        <v>6.648</v>
      </c>
      <c r="C27" s="2"/>
    </row>
    <row r="28" customFormat="false" ht="15" hidden="false" customHeight="false" outlineLevel="0" collapsed="false">
      <c r="A28" s="7" t="s">
        <v>51</v>
      </c>
      <c r="B28" s="20" t="n">
        <f aca="false">B14-B8*B6*B13</f>
        <v>4.369</v>
      </c>
      <c r="C28" s="2" t="s">
        <v>52</v>
      </c>
    </row>
    <row r="29" customFormat="false" ht="15" hidden="false" customHeight="false" outlineLevel="0" collapsed="false">
      <c r="A29" s="7" t="s">
        <v>53</v>
      </c>
      <c r="B29" s="21" t="n">
        <f aca="false">B25*(B27-B28)</f>
        <v>9280.27032</v>
      </c>
      <c r="C29" s="2"/>
    </row>
    <row r="30" customFormat="false" ht="15" hidden="false" customHeight="false" outlineLevel="0" collapsed="false">
      <c r="A30" s="7" t="s">
        <v>54</v>
      </c>
      <c r="B30" s="21" t="n">
        <f aca="false">B19*(B13-B14)</f>
        <v>5276.737</v>
      </c>
      <c r="C30" s="2"/>
    </row>
    <row r="31" customFormat="false" ht="15" hidden="false" customHeight="false" outlineLevel="0" collapsed="false">
      <c r="A31" s="7" t="s">
        <v>55</v>
      </c>
      <c r="B31" s="21" t="n">
        <f aca="false">B29-B30</f>
        <v>4003.53332</v>
      </c>
      <c r="C31" s="2"/>
    </row>
    <row r="32" customFormat="false" ht="15" hidden="false" customHeight="false" outlineLevel="0" collapsed="false">
      <c r="A32" s="7" t="s">
        <v>56</v>
      </c>
      <c r="B32" s="21" t="n">
        <f aca="false">B17*MAX(B25-B19,0)*B20</f>
        <v>2772.424767</v>
      </c>
      <c r="C32" s="2" t="s">
        <v>57</v>
      </c>
    </row>
    <row r="33" customFormat="false" ht="15" hidden="false" customHeight="false" outlineLevel="0" collapsed="false">
      <c r="A33" s="7" t="s">
        <v>58</v>
      </c>
      <c r="B33" s="21" t="n">
        <f aca="false">B18*(B6/0.2)*B19*(B13-B14)</f>
        <v>617.378229</v>
      </c>
      <c r="C33" s="2" t="s">
        <v>59</v>
      </c>
    </row>
    <row r="34" customFormat="false" ht="15" hidden="false" customHeight="false" outlineLevel="0" collapsed="false">
      <c r="A34" s="3" t="s">
        <v>60</v>
      </c>
      <c r="B34" s="22" t="n">
        <f aca="false">B31-B32-B33</f>
        <v>613.730324000002</v>
      </c>
      <c r="C34" s="2"/>
    </row>
    <row r="35" customFormat="false" ht="15" hidden="false" customHeight="false" outlineLevel="0" collapsed="false">
      <c r="A35" s="7" t="s">
        <v>61</v>
      </c>
      <c r="B35" s="21" t="n">
        <f aca="false">B25*B6*B13*(1-B8)</f>
        <v>3383.89848</v>
      </c>
      <c r="C35" s="2"/>
    </row>
    <row r="36" customFormat="false" ht="15" hidden="false" customHeight="false" outlineLevel="0" collapsed="false">
      <c r="A36" s="3" t="s">
        <v>62</v>
      </c>
      <c r="B36" s="23" t="n">
        <f aca="false">IF(B35=0,0,B34/B35)</f>
        <v>0.181367829923787</v>
      </c>
      <c r="C36" s="2" t="s">
        <v>63</v>
      </c>
    </row>
    <row r="37" customFormat="false" ht="15" hidden="false" customHeight="false" outlineLevel="0" collapsed="false">
      <c r="A37" s="3" t="s">
        <v>64</v>
      </c>
      <c r="B37" s="24" t="str">
        <f aca="false">IF(B34&gt;0,"Repeat",IF(B31&gt;0,"Fix","Stop"))</f>
        <v>Repeat</v>
      </c>
      <c r="C37" s="2" t="s">
        <v>65</v>
      </c>
    </row>
    <row r="41" customFormat="false" ht="15" hidden="false" customHeight="false" outlineLevel="0" collapsed="false">
      <c r="A41" s="25" t="s">
        <v>66</v>
      </c>
    </row>
    <row r="42" customFormat="false" ht="15" hidden="false" customHeight="false" outlineLevel="0" collapsed="false">
      <c r="A42" s="3" t="s">
        <v>67</v>
      </c>
      <c r="B42" s="26" t="n">
        <v>0</v>
      </c>
      <c r="C42" s="26" t="n">
        <v>0.25</v>
      </c>
      <c r="D42" s="26" t="n">
        <v>0.5</v>
      </c>
      <c r="E42" s="26" t="n">
        <v>0.7</v>
      </c>
    </row>
    <row r="43" customFormat="false" ht="15" hidden="false" customHeight="false" outlineLevel="0" collapsed="false">
      <c r="A43" s="26" t="n">
        <v>0.1</v>
      </c>
      <c r="B43" s="27" t="n">
        <f aca="false">MIN($B$19*(1-$A43)^$B$15*$B$16,$B$19*$B$9)*($B$13*(1-$A43)-($B$14-B$42*$A43*$B$13))-$B$30-$B$17*MAX(MIN($B$19*(1-$A43)^$B$15*$B$16,$B$19*$B$9)-$B$19,0)*$B$20-$B$18*($A43/0.2)*$B$19*($B$13-$B$14)</f>
        <v>47.0432334428851</v>
      </c>
      <c r="C43" s="27" t="n">
        <f aca="false">MIN($B$19*(1-$A43)^$B$15*$B$16,$B$19*$B$9)*($B$13*(1-$A43)-($B$14-C$42*$A43*$B$13))-$B$30-$B$17*MAX(MIN($B$19*(1-$A43)^$B$15*$B$16,$B$19*$B$9)-$B$19,0)*$B$20-$B$18*($A43/0.2)*$B$19*($B$13-$B$14)</f>
        <v>729.453158024783</v>
      </c>
      <c r="D43" s="27" t="n">
        <f aca="false">MIN($B$19*(1-$A43)^$B$15*$B$16,$B$19*$B$9)*($B$13*(1-$A43)-($B$14-D$42*$A43*$B$13))-$B$30-$B$17*MAX(MIN($B$19*(1-$A43)^$B$15*$B$16,$B$19*$B$9)-$B$19,0)*$B$20-$B$18*($A43/0.2)*$B$19*($B$13-$B$14)</f>
        <v>1411.86308260668</v>
      </c>
      <c r="E43" s="27" t="n">
        <f aca="false">MIN($B$19*(1-$A43)^$B$15*$B$16,$B$19*$B$9)*($B$13*(1-$A43)-($B$14-E$42*$A43*$B$13))-$B$30-$B$17*MAX(MIN($B$19*(1-$A43)^$B$15*$B$16,$B$19*$B$9)-$B$19,0)*$B$20-$B$18*($A43/0.2)*$B$19*($B$13-$B$14)</f>
        <v>1957.7910222722</v>
      </c>
    </row>
    <row r="44" customFormat="false" ht="15" hidden="false" customHeight="false" outlineLevel="0" collapsed="false">
      <c r="A44" s="26" t="n">
        <v>0.15</v>
      </c>
      <c r="B44" s="27" t="n">
        <f aca="false">MIN($B$19*(1-$A44)^$B$15*$B$16,$B$19*$B$9)*($B$13*(1-$A44)-($B$14-B$42*$A44*$B$13))-$B$30-$B$17*MAX(MIN($B$19*(1-$A44)^$B$15*$B$16,$B$19*$B$9)-$B$19,0)*$B$20-$B$18*($A44/0.2)*$B$19*($B$13-$B$14)</f>
        <v>-1040.72963042432</v>
      </c>
      <c r="C44" s="27" t="n">
        <f aca="false">MIN($B$19*(1-$A44)^$B$15*$B$16,$B$19*$B$9)*($B$13*(1-$A44)-($B$14-C$42*$A44*$B$13))-$B$30-$B$17*MAX(MIN($B$19*(1-$A44)^$B$15*$B$16,$B$19*$B$9)-$B$19,0)*$B$20-$B$18*($A44/0.2)*$B$19*($B$13-$B$14)</f>
        <v>175.93816008331</v>
      </c>
      <c r="D44" s="27" t="n">
        <f aca="false">MIN($B$19*(1-$A44)^$B$15*$B$16,$B$19*$B$9)*($B$13*(1-$A44)-($B$14-D$42*$A44*$B$13))-$B$30-$B$17*MAX(MIN($B$19*(1-$A44)^$B$15*$B$16,$B$19*$B$9)-$B$19,0)*$B$20-$B$18*($A44/0.2)*$B$19*($B$13-$B$14)</f>
        <v>1392.60595059094</v>
      </c>
      <c r="E44" s="27" t="n">
        <f aca="false">MIN($B$19*(1-$A44)^$B$15*$B$16,$B$19*$B$9)*($B$13*(1-$A44)-($B$14-E$42*$A44*$B$13))-$B$30-$B$17*MAX(MIN($B$19*(1-$A44)^$B$15*$B$16,$B$19*$B$9)-$B$19,0)*$B$20-$B$18*($A44/0.2)*$B$19*($B$13-$B$14)</f>
        <v>2365.94018299705</v>
      </c>
    </row>
    <row r="45" customFormat="false" ht="15" hidden="false" customHeight="false" outlineLevel="0" collapsed="false">
      <c r="A45" s="26" t="n">
        <v>0.2</v>
      </c>
      <c r="B45" s="27" t="n">
        <f aca="false">MIN($B$19*(1-$A45)^$B$15*$B$16,$B$19*$B$9)*($B$13*(1-$A45)-($B$14-B$42*$A45*$B$13))-$B$30-$B$17*MAX(MIN($B$19*(1-$A45)^$B$15*$B$16,$B$19*$B$9)-$B$19,0)*$B$20-$B$18*($A45/0.2)*$B$19*($B$13-$B$14)</f>
        <v>-2770.168156</v>
      </c>
      <c r="C45" s="27" t="n">
        <f aca="false">MIN($B$19*(1-$A45)^$B$15*$B$16,$B$19*$B$9)*($B$13*(1-$A45)-($B$14-C$42*$A45*$B$13))-$B$30-$B$17*MAX(MIN($B$19*(1-$A45)^$B$15*$B$16,$B$19*$B$9)-$B$19,0)*$B$20-$B$18*($A45/0.2)*$B$19*($B$13-$B$14)</f>
        <v>-1078.218916</v>
      </c>
      <c r="D45" s="27" t="n">
        <f aca="false">MIN($B$19*(1-$A45)^$B$15*$B$16,$B$19*$B$9)*($B$13*(1-$A45)-($B$14-D$42*$A45*$B$13))-$B$30-$B$17*MAX(MIN($B$19*(1-$A45)^$B$15*$B$16,$B$19*$B$9)-$B$19,0)*$B$20-$B$18*($A45/0.2)*$B$19*($B$13-$B$14)</f>
        <v>613.730324000002</v>
      </c>
      <c r="E45" s="27" t="n">
        <f aca="false">MIN($B$19*(1-$A45)^$B$15*$B$16,$B$19*$B$9)*($B$13*(1-$A45)-($B$14-E$42*$A45*$B$13))-$B$30-$B$17*MAX(MIN($B$19*(1-$A45)^$B$15*$B$16,$B$19*$B$9)-$B$19,0)*$B$20-$B$18*($A45/0.2)*$B$19*($B$13-$B$14)</f>
        <v>1967.289716</v>
      </c>
    </row>
    <row r="46" customFormat="false" ht="15" hidden="false" customHeight="false" outlineLevel="0" collapsed="false">
      <c r="A46" s="26" t="n">
        <v>0.25</v>
      </c>
      <c r="B46" s="27" t="n">
        <f aca="false">MIN($B$19*(1-$A46)^$B$15*$B$16,$B$19*$B$9)*($B$13*(1-$A46)-($B$14-B$42*$A46*$B$13))-$B$30-$B$17*MAX(MIN($B$19*(1-$A46)^$B$15*$B$16,$B$19*$B$9)-$B$19,0)*$B$20-$B$18*($A46/0.2)*$B$19*($B$13-$B$14)</f>
        <v>-4616.46195325</v>
      </c>
      <c r="C46" s="27" t="n">
        <f aca="false">MIN($B$19*(1-$A46)^$B$15*$B$16,$B$19*$B$9)*($B$13*(1-$A46)-($B$14-C$42*$A46*$B$13))-$B$30-$B$17*MAX(MIN($B$19*(1-$A46)^$B$15*$B$16,$B$19*$B$9)-$B$19,0)*$B$20-$B$18*($A46/0.2)*$B$19*($B$13-$B$14)</f>
        <v>-2501.52540325</v>
      </c>
      <c r="D46" s="27" t="n">
        <f aca="false">MIN($B$19*(1-$A46)^$B$15*$B$16,$B$19*$B$9)*($B$13*(1-$A46)-($B$14-D$42*$A46*$B$13))-$B$30-$B$17*MAX(MIN($B$19*(1-$A46)^$B$15*$B$16,$B$19*$B$9)-$B$19,0)*$B$20-$B$18*($A46/0.2)*$B$19*($B$13-$B$14)</f>
        <v>-386.588853250001</v>
      </c>
      <c r="E46" s="27" t="n">
        <f aca="false">MIN($B$19*(1-$A46)^$B$15*$B$16,$B$19*$B$9)*($B$13*(1-$A46)-($B$14-E$42*$A46*$B$13))-$B$30-$B$17*MAX(MIN($B$19*(1-$A46)^$B$15*$B$16,$B$19*$B$9)-$B$19,0)*$B$20-$B$18*($A46/0.2)*$B$19*($B$13-$B$14)</f>
        <v>1305.36038675</v>
      </c>
    </row>
    <row r="47" customFormat="false" ht="15" hidden="false" customHeight="false" outlineLevel="0" collapsed="false">
      <c r="A47" s="26" t="n">
        <v>0.3</v>
      </c>
      <c r="B47" s="27" t="n">
        <f aca="false">MIN($B$19*(1-$A47)^$B$15*$B$16,$B$19*$B$9)*($B$13*(1-$A47)-($B$14-B$42*$A47*$B$13))-$B$30-$B$17*MAX(MIN($B$19*(1-$A47)^$B$15*$B$16,$B$19*$B$9)-$B$19,0)*$B$20-$B$18*($A47/0.2)*$B$19*($B$13-$B$14)</f>
        <v>-6462.7557505</v>
      </c>
      <c r="C47" s="27" t="n">
        <f aca="false">MIN($B$19*(1-$A47)^$B$15*$B$16,$B$19*$B$9)*($B$13*(1-$A47)-($B$14-C$42*$A47*$B$13))-$B$30-$B$17*MAX(MIN($B$19*(1-$A47)^$B$15*$B$16,$B$19*$B$9)-$B$19,0)*$B$20-$B$18*($A47/0.2)*$B$19*($B$13-$B$14)</f>
        <v>-3924.8318905</v>
      </c>
      <c r="D47" s="27" t="n">
        <f aca="false">MIN($B$19*(1-$A47)^$B$15*$B$16,$B$19*$B$9)*($B$13*(1-$A47)-($B$14-D$42*$A47*$B$13))-$B$30-$B$17*MAX(MIN($B$19*(1-$A47)^$B$15*$B$16,$B$19*$B$9)-$B$19,0)*$B$20-$B$18*($A47/0.2)*$B$19*($B$13-$B$14)</f>
        <v>-1386.9080305</v>
      </c>
      <c r="E47" s="27" t="n">
        <f aca="false">MIN($B$19*(1-$A47)^$B$15*$B$16,$B$19*$B$9)*($B$13*(1-$A47)-($B$14-E$42*$A47*$B$13))-$B$30-$B$17*MAX(MIN($B$19*(1-$A47)^$B$15*$B$16,$B$19*$B$9)-$B$19,0)*$B$20-$B$18*($A47/0.2)*$B$19*($B$13-$B$14)</f>
        <v>643.431057499997</v>
      </c>
    </row>
    <row r="48" customFormat="false" ht="15" hidden="false" customHeight="false" outlineLevel="0" collapsed="false">
      <c r="A48" s="26" t="n">
        <v>0.35</v>
      </c>
      <c r="B48" s="27" t="n">
        <f aca="false">MIN($B$19*(1-$A48)^$B$15*$B$16,$B$19*$B$9)*($B$13*(1-$A48)-($B$14-B$42*$A48*$B$13))-$B$30-$B$17*MAX(MIN($B$19*(1-$A48)^$B$15*$B$16,$B$19*$B$9)-$B$19,0)*$B$20-$B$18*($A48/0.2)*$B$19*($B$13-$B$14)</f>
        <v>-8309.04954775</v>
      </c>
      <c r="C48" s="27" t="n">
        <f aca="false">MIN($B$19*(1-$A48)^$B$15*$B$16,$B$19*$B$9)*($B$13*(1-$A48)-($B$14-C$42*$A48*$B$13))-$B$30-$B$17*MAX(MIN($B$19*(1-$A48)^$B$15*$B$16,$B$19*$B$9)-$B$19,0)*$B$20-$B$18*($A48/0.2)*$B$19*($B$13-$B$14)</f>
        <v>-5348.13837775</v>
      </c>
      <c r="D48" s="27" t="n">
        <f aca="false">MIN($B$19*(1-$A48)^$B$15*$B$16,$B$19*$B$9)*($B$13*(1-$A48)-($B$14-D$42*$A48*$B$13))-$B$30-$B$17*MAX(MIN($B$19*(1-$A48)^$B$15*$B$16,$B$19*$B$9)-$B$19,0)*$B$20-$B$18*($A48/0.2)*$B$19*($B$13-$B$14)</f>
        <v>-2387.22720775</v>
      </c>
      <c r="E48" s="27" t="n">
        <f aca="false">MIN($B$19*(1-$A48)^$B$15*$B$16,$B$19*$B$9)*($B$13*(1-$A48)-($B$14-E$42*$A48*$B$13))-$B$30-$B$17*MAX(MIN($B$19*(1-$A48)^$B$15*$B$16,$B$19*$B$9)-$B$19,0)*$B$20-$B$18*($A48/0.2)*$B$19*($B$13-$B$14)</f>
        <v>-18.4982717500013</v>
      </c>
    </row>
  </sheetData>
  <dataValidations count="2">
    <dataValidation allowBlank="false" errorStyle="stop" operator="between" showDropDown="false" showErrorMessage="false" showInputMessage="false" sqref="B5" type="list">
      <formula1>Elasticity_Table!$B$5:$B$124</formula1>
      <formula2>0</formula2>
    </dataValidation>
    <dataValidation allowBlank="false" errorStyle="stop" operator="between" showDropDown="false" showErrorMessage="false" showInputMessage="false" sqref="B7" type="list">
      <formula1>"Weekly ad,In-store display,Digital coupon"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15" hidden="false" customHeight="false" outlineLevel="0" collapsed="false">
      <c r="A4" s="5" t="s">
        <v>70</v>
      </c>
      <c r="B4" s="6" t="s">
        <v>15</v>
      </c>
      <c r="C4" s="6" t="s">
        <v>71</v>
      </c>
    </row>
    <row r="5" customFormat="false" ht="15" hidden="false" customHeight="false" outlineLevel="0" collapsed="false">
      <c r="A5" s="3" t="s">
        <v>72</v>
      </c>
      <c r="B5" s="28" t="n">
        <f aca="false">Bridge_Data!K125</f>
        <v>28844809.15</v>
      </c>
      <c r="C5" s="2" t="s">
        <v>73</v>
      </c>
    </row>
    <row r="6" customFormat="false" ht="15" hidden="false" customHeight="false" outlineLevel="0" collapsed="false">
      <c r="A6" s="7" t="s">
        <v>74</v>
      </c>
      <c r="B6" s="29" t="n">
        <f aca="false">(Bridge_Data!F125-Bridge_Data!C125)*(Bridge_Data!K125/Bridge_Data!C125)</f>
        <v>-1678815.94965861</v>
      </c>
      <c r="C6" s="2" t="s">
        <v>75</v>
      </c>
    </row>
    <row r="7" customFormat="false" ht="15" hidden="false" customHeight="false" outlineLevel="0" collapsed="false">
      <c r="A7" s="7" t="s">
        <v>76</v>
      </c>
      <c r="B7" s="29" t="n">
        <f aca="false">SUMPRODUCT(Bridge_Data!F5:F124,Bridge_Data!I5:I124)-Bridge_Data!F125*(Bridge_Data!K125/Bridge_Data!C125)</f>
        <v>8537.68886318058</v>
      </c>
      <c r="C7" s="2" t="s">
        <v>77</v>
      </c>
    </row>
    <row r="8" customFormat="false" ht="15" hidden="false" customHeight="false" outlineLevel="0" collapsed="false">
      <c r="A8" s="7" t="s">
        <v>78</v>
      </c>
      <c r="B8" s="29" t="n">
        <f aca="false">Bridge_Data!M125</f>
        <v>3031970.09079542</v>
      </c>
      <c r="C8" s="2" t="s">
        <v>79</v>
      </c>
    </row>
    <row r="9" customFormat="false" ht="15" hidden="false" customHeight="false" outlineLevel="0" collapsed="false">
      <c r="A9" s="3" t="s">
        <v>80</v>
      </c>
      <c r="B9" s="30" t="n">
        <f aca="false">B5+B6+B7+B8</f>
        <v>30206500.98</v>
      </c>
      <c r="C9" s="2" t="s">
        <v>81</v>
      </c>
    </row>
    <row r="10" customFormat="false" ht="15" hidden="false" customHeight="false" outlineLevel="0" collapsed="false">
      <c r="A10" s="7" t="s">
        <v>82</v>
      </c>
      <c r="B10" s="29" t="n">
        <f aca="false">ROUND(B9-Bridge_Data!L125,0)</f>
        <v>0</v>
      </c>
      <c r="C10" s="2" t="s">
        <v>83</v>
      </c>
    </row>
    <row r="11" customFormat="false" ht="15" hidden="false" customHeight="false" outlineLevel="0" collapsed="false">
      <c r="A11" s="7"/>
      <c r="C11" s="2"/>
    </row>
    <row r="12" customFormat="false" ht="15" hidden="false" customHeight="false" outlineLevel="0" collapsed="false">
      <c r="A12" s="7" t="s">
        <v>84</v>
      </c>
      <c r="B12" s="17" t="n">
        <f aca="false">Bridge_Data!G125/Bridge_Data!D125-1</f>
        <v>-0.0244817587979407</v>
      </c>
      <c r="C12" s="2"/>
    </row>
    <row r="13" customFormat="false" ht="15" hidden="false" customHeight="false" outlineLevel="0" collapsed="false">
      <c r="A13" s="7" t="s">
        <v>85</v>
      </c>
      <c r="B13" s="17" t="n">
        <f aca="false">Bridge_Data!F125/Bridge_Data!C125-1</f>
        <v>-0.0582016660581235</v>
      </c>
      <c r="C13" s="2"/>
    </row>
    <row r="14" customFormat="false" ht="15" hidden="false" customHeight="false" outlineLevel="0" collapsed="false">
      <c r="A14" s="3" t="s">
        <v>86</v>
      </c>
      <c r="B14" s="31" t="n">
        <f aca="false">B9/B5-1</f>
        <v>0.0472075174052589</v>
      </c>
      <c r="C14" s="2"/>
    </row>
    <row r="15" customFormat="false" ht="15" hidden="false" customHeight="false" outlineLevel="0" collapsed="false">
      <c r="A15" s="7" t="s">
        <v>87</v>
      </c>
      <c r="B15" s="17" t="n">
        <f aca="false">Bridge_Data!K125/Bridge_Data!D125</f>
        <v>0.335450313153882</v>
      </c>
      <c r="C15" s="2"/>
    </row>
    <row r="16" customFormat="false" ht="15" hidden="false" customHeight="false" outlineLevel="0" collapsed="false">
      <c r="A16" s="7" t="s">
        <v>88</v>
      </c>
      <c r="B16" s="17" t="n">
        <f aca="false">Bridge_Data!L125/Bridge_Data!G125</f>
        <v>0.360102020458203</v>
      </c>
      <c r="C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5" min="4" style="0" width="11"/>
    <col collapsed="false" customWidth="true" hidden="false" outlineLevel="0" max="9" min="6" style="0" width="10"/>
    <col collapsed="false" customWidth="true" hidden="false" outlineLevel="0" max="11" min="10" style="0" width="11"/>
    <col collapsed="false" customWidth="true" hidden="false" outlineLevel="0" max="14" min="12" style="0" width="13"/>
    <col collapsed="false" customWidth="true" hidden="false" outlineLevel="0" max="15" min="15" style="0" width="12"/>
  </cols>
  <sheetData>
    <row r="1" customFormat="false" ht="17.35" hidden="false" customHeight="false" outlineLevel="0" collapsed="false">
      <c r="A1" s="1" t="s">
        <v>89</v>
      </c>
    </row>
    <row r="2" customFormat="false" ht="15" hidden="false" customHeight="false" outlineLevel="0" collapsed="false">
      <c r="A2" s="2" t="s">
        <v>90</v>
      </c>
    </row>
    <row r="4" customFormat="false" ht="26.85" hidden="false" customHeight="false" outlineLevel="0" collapsed="false">
      <c r="A4" s="5" t="s">
        <v>91</v>
      </c>
      <c r="B4" s="6" t="s">
        <v>17</v>
      </c>
      <c r="C4" s="6" t="s">
        <v>30</v>
      </c>
      <c r="D4" s="6" t="s">
        <v>92</v>
      </c>
      <c r="E4" s="6" t="s">
        <v>31</v>
      </c>
      <c r="F4" s="6" t="s">
        <v>32</v>
      </c>
      <c r="G4" s="6" t="s">
        <v>33</v>
      </c>
      <c r="H4" s="6" t="s">
        <v>93</v>
      </c>
      <c r="I4" s="6" t="s">
        <v>94</v>
      </c>
      <c r="J4" s="6" t="s">
        <v>95</v>
      </c>
      <c r="K4" s="6" t="s">
        <v>96</v>
      </c>
      <c r="L4" s="6" t="s">
        <v>35</v>
      </c>
      <c r="M4" s="6" t="s">
        <v>97</v>
      </c>
      <c r="N4" s="6" t="s">
        <v>37</v>
      </c>
      <c r="O4" s="6" t="s">
        <v>38</v>
      </c>
    </row>
    <row r="5" customFormat="false" ht="15" hidden="false" customHeight="false" outlineLevel="0" collapsed="false">
      <c r="A5" s="32" t="n">
        <v>59</v>
      </c>
      <c r="B5" s="32" t="s">
        <v>98</v>
      </c>
      <c r="C5" s="32" t="s">
        <v>99</v>
      </c>
      <c r="D5" s="32" t="s">
        <v>100</v>
      </c>
      <c r="E5" s="33" t="n">
        <v>3.84</v>
      </c>
      <c r="F5" s="33" t="n">
        <v>2.18</v>
      </c>
      <c r="G5" s="34" t="n">
        <v>-2.56839986233852</v>
      </c>
      <c r="H5" s="34" t="n">
        <v>0.0835735758181238</v>
      </c>
      <c r="I5" s="34" t="n">
        <v>1.35167646580656</v>
      </c>
      <c r="J5" s="34" t="n">
        <v>1.68596589690842</v>
      </c>
      <c r="K5" s="34" t="n">
        <v>1.13913797221236</v>
      </c>
      <c r="L5" s="11" t="n">
        <v>0.332</v>
      </c>
      <c r="M5" s="11" t="n">
        <v>0.062</v>
      </c>
      <c r="N5" s="35" t="n">
        <v>1434.8</v>
      </c>
      <c r="O5" s="33" t="n">
        <v>1.77</v>
      </c>
    </row>
    <row r="6" customFormat="false" ht="15" hidden="false" customHeight="false" outlineLevel="0" collapsed="false">
      <c r="A6" s="32" t="n">
        <v>60</v>
      </c>
      <c r="B6" s="32" t="s">
        <v>101</v>
      </c>
      <c r="C6" s="32" t="s">
        <v>99</v>
      </c>
      <c r="D6" s="32" t="s">
        <v>102</v>
      </c>
      <c r="E6" s="33" t="n">
        <v>5.04</v>
      </c>
      <c r="F6" s="33" t="n">
        <v>3.27</v>
      </c>
      <c r="G6" s="34" t="n">
        <v>-2.86737564834309</v>
      </c>
      <c r="H6" s="34" t="n">
        <v>0.142870427470888</v>
      </c>
      <c r="I6" s="34" t="n">
        <v>1.31436226771891</v>
      </c>
      <c r="J6" s="34" t="n">
        <v>1.44478377881456</v>
      </c>
      <c r="K6" s="34" t="n">
        <v>1.16841975050478</v>
      </c>
      <c r="L6" s="11" t="n">
        <v>0.386</v>
      </c>
      <c r="M6" s="11" t="n">
        <v>0.049</v>
      </c>
      <c r="N6" s="35" t="n">
        <v>1247.6</v>
      </c>
      <c r="O6" s="33" t="n">
        <v>1.66</v>
      </c>
    </row>
    <row r="7" customFormat="false" ht="15" hidden="false" customHeight="false" outlineLevel="0" collapsed="false">
      <c r="A7" s="32" t="n">
        <v>41</v>
      </c>
      <c r="B7" s="32" t="s">
        <v>103</v>
      </c>
      <c r="C7" s="32" t="s">
        <v>99</v>
      </c>
      <c r="D7" s="32" t="s">
        <v>100</v>
      </c>
      <c r="E7" s="33" t="n">
        <v>7.62</v>
      </c>
      <c r="F7" s="33" t="n">
        <v>4.53</v>
      </c>
      <c r="G7" s="34" t="n">
        <v>-2.64466962463852</v>
      </c>
      <c r="H7" s="34" t="n">
        <v>0.145579556201041</v>
      </c>
      <c r="I7" s="34" t="n">
        <v>1.3085190624519</v>
      </c>
      <c r="J7" s="34" t="n">
        <v>1.45142578580479</v>
      </c>
      <c r="K7" s="34" t="n">
        <v>1.09913187520916</v>
      </c>
      <c r="L7" s="11" t="n">
        <v>0.325</v>
      </c>
      <c r="M7" s="11" t="n">
        <v>0.056</v>
      </c>
      <c r="N7" s="35" t="n">
        <v>1892.6</v>
      </c>
      <c r="O7" s="33" t="n">
        <v>3.47</v>
      </c>
    </row>
    <row r="8" customFormat="false" ht="15" hidden="false" customHeight="false" outlineLevel="0" collapsed="false">
      <c r="A8" s="32" t="n">
        <v>42</v>
      </c>
      <c r="B8" s="32" t="s">
        <v>104</v>
      </c>
      <c r="C8" s="32" t="s">
        <v>99</v>
      </c>
      <c r="D8" s="32" t="s">
        <v>102</v>
      </c>
      <c r="E8" s="33" t="n">
        <v>10.06</v>
      </c>
      <c r="F8" s="33" t="n">
        <v>6.59</v>
      </c>
      <c r="G8" s="34" t="n">
        <v>-2.74442319250756</v>
      </c>
      <c r="H8" s="34" t="n">
        <v>0.152695291184498</v>
      </c>
      <c r="I8" s="34" t="n">
        <v>1.2273964457547</v>
      </c>
      <c r="J8" s="34" t="n">
        <v>1.45500861165905</v>
      </c>
      <c r="K8" s="34" t="n">
        <v>1.00000000000001</v>
      </c>
      <c r="L8" s="11" t="n">
        <v>0.704</v>
      </c>
      <c r="M8" s="11" t="n">
        <v>0.085</v>
      </c>
      <c r="N8" s="35" t="n">
        <v>1459.2</v>
      </c>
      <c r="O8" s="33" t="n">
        <v>3.09</v>
      </c>
    </row>
    <row r="9" customFormat="false" ht="15" hidden="false" customHeight="false" outlineLevel="0" collapsed="false">
      <c r="A9" s="32" t="n">
        <v>47</v>
      </c>
      <c r="B9" s="32" t="s">
        <v>105</v>
      </c>
      <c r="C9" s="32" t="s">
        <v>99</v>
      </c>
      <c r="D9" s="32" t="s">
        <v>100</v>
      </c>
      <c r="E9" s="33" t="n">
        <v>3.41</v>
      </c>
      <c r="F9" s="33" t="n">
        <v>1.87</v>
      </c>
      <c r="G9" s="34" t="n">
        <v>-1.87686809979999</v>
      </c>
      <c r="H9" s="34" t="n">
        <v>0.186481627879478</v>
      </c>
      <c r="I9" s="34" t="n">
        <v>1.20706543357774</v>
      </c>
      <c r="J9" s="34" t="n">
        <v>1.00000000000001</v>
      </c>
      <c r="K9" s="34" t="n">
        <v>0.990589230147351</v>
      </c>
      <c r="L9" s="11" t="n">
        <v>0.298</v>
      </c>
      <c r="M9" s="11" t="n">
        <v>0.104</v>
      </c>
      <c r="N9" s="35" t="n">
        <v>1068.7</v>
      </c>
      <c r="O9" s="33" t="n">
        <v>1.47</v>
      </c>
    </row>
    <row r="10" customFormat="false" ht="15" hidden="false" customHeight="false" outlineLevel="0" collapsed="false">
      <c r="A10" s="32" t="n">
        <v>48</v>
      </c>
      <c r="B10" s="32" t="s">
        <v>106</v>
      </c>
      <c r="C10" s="32" t="s">
        <v>99</v>
      </c>
      <c r="D10" s="32" t="s">
        <v>102</v>
      </c>
      <c r="E10" s="33" t="n">
        <v>4.35</v>
      </c>
      <c r="F10" s="33" t="n">
        <v>2.88</v>
      </c>
      <c r="G10" s="34" t="n">
        <v>-2.67474593945589</v>
      </c>
      <c r="H10" s="34" t="n">
        <v>0.0488619747478973</v>
      </c>
      <c r="I10" s="34" t="n">
        <v>1.31904022588143</v>
      </c>
      <c r="J10" s="34" t="n">
        <v>1.56916999224541</v>
      </c>
      <c r="K10" s="34" t="n">
        <v>1.10110692837014</v>
      </c>
      <c r="L10" s="11" t="n">
        <v>0.248</v>
      </c>
      <c r="M10" s="11" t="n">
        <v>0.06</v>
      </c>
      <c r="N10" s="35" t="n">
        <v>2999</v>
      </c>
      <c r="O10" s="33" t="n">
        <v>1.54</v>
      </c>
    </row>
    <row r="11" customFormat="false" ht="15" hidden="false" customHeight="false" outlineLevel="0" collapsed="false">
      <c r="A11" s="32" t="n">
        <v>55</v>
      </c>
      <c r="B11" s="32" t="s">
        <v>107</v>
      </c>
      <c r="C11" s="32" t="s">
        <v>99</v>
      </c>
      <c r="D11" s="32" t="s">
        <v>100</v>
      </c>
      <c r="E11" s="33" t="n">
        <v>4.41</v>
      </c>
      <c r="F11" s="33" t="n">
        <v>2.34</v>
      </c>
      <c r="G11" s="34" t="n">
        <v>-1.69113475776613</v>
      </c>
      <c r="H11" s="34" t="n">
        <v>0.114191515067643</v>
      </c>
      <c r="I11" s="34" t="n">
        <v>1.38263043279945</v>
      </c>
      <c r="J11" s="34" t="n">
        <v>1.54139499923211</v>
      </c>
      <c r="K11" s="34" t="n">
        <v>1.14523361673049</v>
      </c>
      <c r="L11" s="11" t="n">
        <v>0.328</v>
      </c>
      <c r="M11" s="11" t="n">
        <v>0.098</v>
      </c>
      <c r="N11" s="35" t="n">
        <v>1521.8</v>
      </c>
      <c r="O11" s="33" t="n">
        <v>2.02</v>
      </c>
    </row>
    <row r="12" customFormat="false" ht="15" hidden="false" customHeight="false" outlineLevel="0" collapsed="false">
      <c r="A12" s="32" t="n">
        <v>56</v>
      </c>
      <c r="B12" s="32" t="s">
        <v>108</v>
      </c>
      <c r="C12" s="32" t="s">
        <v>99</v>
      </c>
      <c r="D12" s="32" t="s">
        <v>102</v>
      </c>
      <c r="E12" s="33" t="n">
        <v>5.55</v>
      </c>
      <c r="F12" s="33" t="n">
        <v>3.53</v>
      </c>
      <c r="G12" s="34" t="n">
        <v>-2.41240389700554</v>
      </c>
      <c r="H12" s="34" t="n">
        <v>0.0996002478694955</v>
      </c>
      <c r="I12" s="34" t="n">
        <v>1.3722150279311</v>
      </c>
      <c r="J12" s="34" t="n">
        <v>0.999999999999989</v>
      </c>
      <c r="K12" s="34" t="n">
        <v>1.09699355194629</v>
      </c>
      <c r="L12" s="11" t="n">
        <v>0.289</v>
      </c>
      <c r="M12" s="11" t="n">
        <v>0.078</v>
      </c>
      <c r="N12" s="35" t="n">
        <v>1253.7</v>
      </c>
      <c r="O12" s="33" t="n">
        <v>2.07</v>
      </c>
    </row>
    <row r="13" customFormat="false" ht="15" hidden="false" customHeight="false" outlineLevel="0" collapsed="false">
      <c r="A13" s="32" t="n">
        <v>57</v>
      </c>
      <c r="B13" s="32" t="s">
        <v>109</v>
      </c>
      <c r="C13" s="32" t="s">
        <v>99</v>
      </c>
      <c r="D13" s="32" t="s">
        <v>100</v>
      </c>
      <c r="E13" s="33" t="n">
        <v>4.74</v>
      </c>
      <c r="F13" s="33" t="n">
        <v>2.74</v>
      </c>
      <c r="G13" s="34" t="n">
        <v>-1.89857961980165</v>
      </c>
      <c r="H13" s="34" t="n">
        <v>0.314901432694193</v>
      </c>
      <c r="I13" s="34" t="n">
        <v>1.49239417490409</v>
      </c>
      <c r="J13" s="34" t="n">
        <v>2.26861657925448</v>
      </c>
      <c r="K13" s="34" t="n">
        <v>1.36932806163753</v>
      </c>
      <c r="L13" s="11" t="n">
        <v>0.305</v>
      </c>
      <c r="M13" s="11" t="n">
        <v>0.009</v>
      </c>
      <c r="N13" s="35" t="n">
        <v>1474.1</v>
      </c>
      <c r="O13" s="33" t="n">
        <v>2.23</v>
      </c>
    </row>
    <row r="14" customFormat="false" ht="15" hidden="false" customHeight="false" outlineLevel="0" collapsed="false">
      <c r="A14" s="32" t="n">
        <v>58</v>
      </c>
      <c r="B14" s="32" t="s">
        <v>110</v>
      </c>
      <c r="C14" s="32" t="s">
        <v>99</v>
      </c>
      <c r="D14" s="32" t="s">
        <v>102</v>
      </c>
      <c r="E14" s="33" t="n">
        <v>6.04</v>
      </c>
      <c r="F14" s="33" t="n">
        <v>3.81</v>
      </c>
      <c r="G14" s="34" t="n">
        <v>-2.36813461723622</v>
      </c>
      <c r="H14" s="34" t="n">
        <v>0.0411871422143361</v>
      </c>
      <c r="I14" s="34" t="n">
        <v>1.35940685967853</v>
      </c>
      <c r="J14" s="34" t="n">
        <v>1.42667597624311</v>
      </c>
      <c r="K14" s="34" t="n">
        <v>1.00000000000001</v>
      </c>
      <c r="L14" s="11" t="n">
        <v>0.266</v>
      </c>
      <c r="M14" s="11" t="n">
        <v>0.045</v>
      </c>
      <c r="N14" s="35" t="n">
        <v>4056</v>
      </c>
      <c r="O14" s="33" t="n">
        <v>2</v>
      </c>
    </row>
    <row r="15" customFormat="false" ht="15" hidden="false" customHeight="false" outlineLevel="0" collapsed="false">
      <c r="A15" s="32" t="n">
        <v>53</v>
      </c>
      <c r="B15" s="32" t="s">
        <v>111</v>
      </c>
      <c r="C15" s="32" t="s">
        <v>99</v>
      </c>
      <c r="D15" s="32" t="s">
        <v>100</v>
      </c>
      <c r="E15" s="33" t="n">
        <v>7.12</v>
      </c>
      <c r="F15" s="33" t="n">
        <v>4.08</v>
      </c>
      <c r="G15" s="34" t="n">
        <v>-1.91533294641961</v>
      </c>
      <c r="H15" s="34" t="n">
        <v>0.089887970046119</v>
      </c>
      <c r="I15" s="34" t="n">
        <v>1.30273589760053</v>
      </c>
      <c r="J15" s="34" t="n">
        <v>1</v>
      </c>
      <c r="K15" s="34" t="n">
        <v>1.12976992419197</v>
      </c>
      <c r="L15" s="11" t="n">
        <v>0.412</v>
      </c>
      <c r="M15" s="11" t="n">
        <v>0.08</v>
      </c>
      <c r="N15" s="35" t="n">
        <v>1782</v>
      </c>
      <c r="O15" s="33" t="n">
        <v>2.68</v>
      </c>
    </row>
    <row r="16" customFormat="false" ht="15" hidden="false" customHeight="false" outlineLevel="0" collapsed="false">
      <c r="A16" s="32" t="n">
        <v>54</v>
      </c>
      <c r="B16" s="32" t="s">
        <v>112</v>
      </c>
      <c r="C16" s="32" t="s">
        <v>99</v>
      </c>
      <c r="D16" s="32" t="s">
        <v>102</v>
      </c>
      <c r="E16" s="33" t="n">
        <v>8.85</v>
      </c>
      <c r="F16" s="33" t="n">
        <v>6.17</v>
      </c>
      <c r="G16" s="34" t="n">
        <v>-2.75220568130608</v>
      </c>
      <c r="H16" s="34" t="n">
        <v>0.262638381009371</v>
      </c>
      <c r="I16" s="34" t="n">
        <v>1.18041035374385</v>
      </c>
      <c r="J16" s="34" t="n">
        <v>1.36939515537864</v>
      </c>
      <c r="K16" s="34" t="n">
        <v>1.00000000000005</v>
      </c>
      <c r="L16" s="11" t="n">
        <v>0.413</v>
      </c>
      <c r="M16" s="11" t="n">
        <v>0</v>
      </c>
      <c r="N16" s="35" t="n">
        <v>1255.3</v>
      </c>
      <c r="O16" s="33" t="n">
        <v>3.04</v>
      </c>
    </row>
    <row r="17" customFormat="false" ht="15" hidden="false" customHeight="false" outlineLevel="0" collapsed="false">
      <c r="A17" s="32" t="n">
        <v>45</v>
      </c>
      <c r="B17" s="32" t="s">
        <v>113</v>
      </c>
      <c r="C17" s="32" t="s">
        <v>99</v>
      </c>
      <c r="D17" s="32" t="s">
        <v>100</v>
      </c>
      <c r="E17" s="33" t="n">
        <v>4.7</v>
      </c>
      <c r="F17" s="33" t="n">
        <v>2.62</v>
      </c>
      <c r="G17" s="34" t="n">
        <v>-1.78688971968837</v>
      </c>
      <c r="H17" s="34" t="n">
        <v>0.0887438467690776</v>
      </c>
      <c r="I17" s="34" t="n">
        <v>1.35751525735476</v>
      </c>
      <c r="J17" s="34" t="n">
        <v>1.43194707547034</v>
      </c>
      <c r="K17" s="34" t="n">
        <v>1.13255700426925</v>
      </c>
      <c r="L17" s="11" t="n">
        <v>0.337</v>
      </c>
      <c r="M17" s="11" t="n">
        <v>0.068</v>
      </c>
      <c r="N17" s="35" t="n">
        <v>1669.1</v>
      </c>
      <c r="O17" s="33" t="n">
        <v>2.09</v>
      </c>
    </row>
    <row r="18" customFormat="false" ht="15" hidden="false" customHeight="false" outlineLevel="0" collapsed="false">
      <c r="A18" s="32" t="n">
        <v>46</v>
      </c>
      <c r="B18" s="32" t="s">
        <v>114</v>
      </c>
      <c r="C18" s="32" t="s">
        <v>99</v>
      </c>
      <c r="D18" s="32" t="s">
        <v>102</v>
      </c>
      <c r="E18" s="33" t="n">
        <v>5.77</v>
      </c>
      <c r="F18" s="33" t="n">
        <v>3.68</v>
      </c>
      <c r="G18" s="34" t="n">
        <v>-2.78732190669174</v>
      </c>
      <c r="H18" s="34" t="n">
        <v>0.126131345775676</v>
      </c>
      <c r="I18" s="34" t="n">
        <v>0.999999999999998</v>
      </c>
      <c r="J18" s="34" t="n">
        <v>1.45545732964412</v>
      </c>
      <c r="K18" s="34" t="n">
        <v>1.04161345538841</v>
      </c>
      <c r="L18" s="11" t="n">
        <v>0.366</v>
      </c>
      <c r="M18" s="11" t="n">
        <v>0.063</v>
      </c>
      <c r="N18" s="35" t="n">
        <v>1228.6</v>
      </c>
      <c r="O18" s="33" t="n">
        <v>2.08</v>
      </c>
    </row>
    <row r="19" customFormat="false" ht="15" hidden="false" customHeight="false" outlineLevel="0" collapsed="false">
      <c r="A19" s="32" t="n">
        <v>43</v>
      </c>
      <c r="B19" s="32" t="s">
        <v>115</v>
      </c>
      <c r="C19" s="32" t="s">
        <v>99</v>
      </c>
      <c r="D19" s="32" t="s">
        <v>100</v>
      </c>
      <c r="E19" s="33" t="n">
        <v>3.19</v>
      </c>
      <c r="F19" s="33" t="n">
        <v>1.88</v>
      </c>
      <c r="G19" s="34" t="n">
        <v>-2.3822648983601</v>
      </c>
      <c r="H19" s="34" t="n">
        <v>0.146748122526585</v>
      </c>
      <c r="I19" s="34" t="n">
        <v>1.17996236729572</v>
      </c>
      <c r="J19" s="34" t="n">
        <v>1.44484403131722</v>
      </c>
      <c r="K19" s="34" t="n">
        <v>1</v>
      </c>
      <c r="L19" s="11" t="n">
        <v>0.291</v>
      </c>
      <c r="M19" s="11" t="n">
        <v>0.081</v>
      </c>
      <c r="N19" s="35" t="n">
        <v>1573.3</v>
      </c>
      <c r="O19" s="33" t="n">
        <v>1.17</v>
      </c>
    </row>
    <row r="20" customFormat="false" ht="15" hidden="false" customHeight="false" outlineLevel="0" collapsed="false">
      <c r="A20" s="32" t="n">
        <v>44</v>
      </c>
      <c r="B20" s="32" t="s">
        <v>116</v>
      </c>
      <c r="C20" s="32" t="s">
        <v>99</v>
      </c>
      <c r="D20" s="32" t="s">
        <v>102</v>
      </c>
      <c r="E20" s="33" t="n">
        <v>3.9</v>
      </c>
      <c r="F20" s="33" t="n">
        <v>2.73</v>
      </c>
      <c r="G20" s="34" t="n">
        <v>-2.86590581009975</v>
      </c>
      <c r="H20" s="34" t="n">
        <v>0.0788428320115185</v>
      </c>
      <c r="I20" s="34" t="n">
        <v>1.32535189978612</v>
      </c>
      <c r="J20" s="34" t="n">
        <v>1.53505546555797</v>
      </c>
      <c r="K20" s="34" t="n">
        <v>1.09878545044057</v>
      </c>
      <c r="L20" s="11" t="n">
        <v>0.296</v>
      </c>
      <c r="M20" s="11" t="n">
        <v>0.043</v>
      </c>
      <c r="N20" s="35" t="n">
        <v>1732.7</v>
      </c>
      <c r="O20" s="33" t="n">
        <v>1.31</v>
      </c>
    </row>
    <row r="21" customFormat="false" ht="15" hidden="false" customHeight="false" outlineLevel="0" collapsed="false">
      <c r="A21" s="32" t="n">
        <v>49</v>
      </c>
      <c r="B21" s="32" t="s">
        <v>117</v>
      </c>
      <c r="C21" s="32" t="s">
        <v>99</v>
      </c>
      <c r="D21" s="32" t="s">
        <v>100</v>
      </c>
      <c r="E21" s="33" t="n">
        <v>4.61</v>
      </c>
      <c r="F21" s="33" t="n">
        <v>2.6</v>
      </c>
      <c r="G21" s="34" t="n">
        <v>-2.16526766408667</v>
      </c>
      <c r="H21" s="34" t="n">
        <v>0.115844573348797</v>
      </c>
      <c r="I21" s="34" t="n">
        <v>1.34908461740468</v>
      </c>
      <c r="J21" s="34" t="n">
        <v>1</v>
      </c>
      <c r="K21" s="34" t="n">
        <v>1.1973159923128</v>
      </c>
      <c r="L21" s="11" t="n">
        <v>0.367</v>
      </c>
      <c r="M21" s="11" t="n">
        <v>0.04</v>
      </c>
      <c r="N21" s="35" t="n">
        <v>1122.8</v>
      </c>
      <c r="O21" s="33" t="n">
        <v>2.12</v>
      </c>
    </row>
    <row r="22" customFormat="false" ht="15" hidden="false" customHeight="false" outlineLevel="0" collapsed="false">
      <c r="A22" s="32" t="n">
        <v>50</v>
      </c>
      <c r="B22" s="32" t="s">
        <v>118</v>
      </c>
      <c r="C22" s="32" t="s">
        <v>99</v>
      </c>
      <c r="D22" s="32" t="s">
        <v>102</v>
      </c>
      <c r="E22" s="33" t="n">
        <v>5.86</v>
      </c>
      <c r="F22" s="33" t="n">
        <v>3.74</v>
      </c>
      <c r="G22" s="34" t="n">
        <v>-2.58112850116704</v>
      </c>
      <c r="H22" s="34" t="n">
        <v>0.15041783337527</v>
      </c>
      <c r="I22" s="34" t="n">
        <v>1.22245620857453</v>
      </c>
      <c r="J22" s="34" t="n">
        <v>1.44037111896766</v>
      </c>
      <c r="K22" s="34" t="n">
        <v>1.14103548578471</v>
      </c>
      <c r="L22" s="11" t="n">
        <v>0.306</v>
      </c>
      <c r="M22" s="11" t="n">
        <v>0.073</v>
      </c>
      <c r="N22" s="35" t="n">
        <v>1256.7</v>
      </c>
      <c r="O22" s="33" t="n">
        <v>2.01</v>
      </c>
    </row>
    <row r="23" customFormat="false" ht="15" hidden="false" customHeight="false" outlineLevel="0" collapsed="false">
      <c r="A23" s="32" t="n">
        <v>51</v>
      </c>
      <c r="B23" s="32" t="s">
        <v>119</v>
      </c>
      <c r="C23" s="32" t="s">
        <v>99</v>
      </c>
      <c r="D23" s="32" t="s">
        <v>100</v>
      </c>
      <c r="E23" s="33" t="n">
        <v>8.34</v>
      </c>
      <c r="F23" s="33" t="n">
        <v>4.87</v>
      </c>
      <c r="G23" s="34" t="n">
        <v>-1.97904991839351</v>
      </c>
      <c r="H23" s="34" t="n">
        <v>0.122095654495966</v>
      </c>
      <c r="I23" s="34" t="n">
        <v>1.46089629517182</v>
      </c>
      <c r="J23" s="34" t="n">
        <v>1.00000000000002</v>
      </c>
      <c r="K23" s="34" t="n">
        <v>1.11471100007733</v>
      </c>
      <c r="L23" s="11" t="n">
        <v>0.298</v>
      </c>
      <c r="M23" s="11" t="n">
        <v>0</v>
      </c>
      <c r="N23" s="35" t="n">
        <v>1705.7</v>
      </c>
      <c r="O23" s="33" t="n">
        <v>2.7</v>
      </c>
    </row>
    <row r="24" customFormat="false" ht="15" hidden="false" customHeight="false" outlineLevel="0" collapsed="false">
      <c r="A24" s="32" t="n">
        <v>52</v>
      </c>
      <c r="B24" s="32" t="s">
        <v>120</v>
      </c>
      <c r="C24" s="32" t="s">
        <v>99</v>
      </c>
      <c r="D24" s="32" t="s">
        <v>102</v>
      </c>
      <c r="E24" s="33" t="n">
        <v>9.97</v>
      </c>
      <c r="F24" s="33" t="n">
        <v>7.27</v>
      </c>
      <c r="G24" s="34" t="n">
        <v>-2.38567867581952</v>
      </c>
      <c r="H24" s="34" t="n">
        <v>0.0430221027991672</v>
      </c>
      <c r="I24" s="34" t="n">
        <v>1.33692333718698</v>
      </c>
      <c r="J24" s="34" t="n">
        <v>1.49441877779152</v>
      </c>
      <c r="K24" s="34" t="n">
        <v>0.999999999999986</v>
      </c>
      <c r="L24" s="11" t="n">
        <v>0.314</v>
      </c>
      <c r="M24" s="11" t="n">
        <v>0.046</v>
      </c>
      <c r="N24" s="35" t="n">
        <v>3956.2</v>
      </c>
      <c r="O24" s="33" t="n">
        <v>3.47</v>
      </c>
    </row>
    <row r="25" customFormat="false" ht="15" hidden="false" customHeight="false" outlineLevel="0" collapsed="false">
      <c r="A25" s="32" t="n">
        <v>3</v>
      </c>
      <c r="B25" s="32" t="s">
        <v>121</v>
      </c>
      <c r="C25" s="32" t="s">
        <v>122</v>
      </c>
      <c r="D25" s="32" t="s">
        <v>100</v>
      </c>
      <c r="E25" s="33" t="n">
        <v>5.78</v>
      </c>
      <c r="F25" s="33" t="n">
        <v>2.93</v>
      </c>
      <c r="G25" s="34" t="n">
        <v>-1.15857624919469</v>
      </c>
      <c r="H25" s="34" t="n">
        <v>0.0758934874193133</v>
      </c>
      <c r="I25" s="34" t="n">
        <v>1.33361213342325</v>
      </c>
      <c r="J25" s="34" t="n">
        <v>1.45051936853142</v>
      </c>
      <c r="K25" s="34" t="n">
        <v>1.16057967278422</v>
      </c>
      <c r="L25" s="11" t="n">
        <v>0.304</v>
      </c>
      <c r="M25" s="11" t="n">
        <v>0.044</v>
      </c>
      <c r="N25" s="35" t="n">
        <v>2428.8</v>
      </c>
      <c r="O25" s="33" t="n">
        <v>2.3</v>
      </c>
    </row>
    <row r="26" customFormat="false" ht="15" hidden="false" customHeight="false" outlineLevel="0" collapsed="false">
      <c r="A26" s="32" t="n">
        <v>4</v>
      </c>
      <c r="B26" s="32" t="s">
        <v>123</v>
      </c>
      <c r="C26" s="32" t="s">
        <v>122</v>
      </c>
      <c r="D26" s="32" t="s">
        <v>102</v>
      </c>
      <c r="E26" s="33" t="n">
        <v>7.11</v>
      </c>
      <c r="F26" s="33" t="n">
        <v>4.81</v>
      </c>
      <c r="G26" s="34" t="n">
        <v>-1.11950314893199</v>
      </c>
      <c r="H26" s="34" t="n">
        <v>0.0382904010702133</v>
      </c>
      <c r="I26" s="34" t="n">
        <v>1.34492499164736</v>
      </c>
      <c r="J26" s="34" t="n">
        <v>1.47343819848143</v>
      </c>
      <c r="K26" s="34" t="n">
        <v>1.1311461496541</v>
      </c>
      <c r="L26" s="11" t="n">
        <v>0.312</v>
      </c>
      <c r="M26" s="11" t="n">
        <v>0</v>
      </c>
      <c r="N26" s="35" t="n">
        <v>3672.6</v>
      </c>
      <c r="O26" s="33" t="n">
        <v>2.85</v>
      </c>
    </row>
    <row r="27" customFormat="false" ht="15" hidden="false" customHeight="false" outlineLevel="0" collapsed="false">
      <c r="A27" s="32" t="n">
        <v>9</v>
      </c>
      <c r="B27" s="32" t="s">
        <v>124</v>
      </c>
      <c r="C27" s="32" t="s">
        <v>122</v>
      </c>
      <c r="D27" s="32" t="s">
        <v>100</v>
      </c>
      <c r="E27" s="33" t="n">
        <v>3.35</v>
      </c>
      <c r="F27" s="33" t="n">
        <v>1.81</v>
      </c>
      <c r="G27" s="34" t="n">
        <v>-0.600826528865908</v>
      </c>
      <c r="H27" s="34" t="n">
        <v>0.0853564968252739</v>
      </c>
      <c r="I27" s="34" t="n">
        <v>1.48125223464577</v>
      </c>
      <c r="J27" s="34" t="n">
        <v>1.91909895049312</v>
      </c>
      <c r="K27" s="34" t="n">
        <v>1.14778338570003</v>
      </c>
      <c r="L27" s="11" t="n">
        <v>0.309</v>
      </c>
      <c r="M27" s="11" t="n">
        <v>0</v>
      </c>
      <c r="N27" s="35" t="n">
        <v>1390.3</v>
      </c>
      <c r="O27" s="33" t="n">
        <v>1.47</v>
      </c>
    </row>
    <row r="28" customFormat="false" ht="15" hidden="false" customHeight="false" outlineLevel="0" collapsed="false">
      <c r="A28" s="32" t="n">
        <v>10</v>
      </c>
      <c r="B28" s="32" t="s">
        <v>125</v>
      </c>
      <c r="C28" s="32" t="s">
        <v>122</v>
      </c>
      <c r="D28" s="32" t="s">
        <v>102</v>
      </c>
      <c r="E28" s="33" t="n">
        <v>4.07</v>
      </c>
      <c r="F28" s="33" t="n">
        <v>2.6</v>
      </c>
      <c r="G28" s="34" t="n">
        <v>-1.18774822793307</v>
      </c>
      <c r="H28" s="34" t="n">
        <v>0.0669070981854167</v>
      </c>
      <c r="I28" s="34" t="n">
        <v>1.356959882563</v>
      </c>
      <c r="J28" s="34" t="n">
        <v>1.55273720274384</v>
      </c>
      <c r="K28" s="34" t="n">
        <v>1.14212739523611</v>
      </c>
      <c r="L28" s="11" t="n">
        <v>0.388</v>
      </c>
      <c r="M28" s="11" t="n">
        <v>0.009</v>
      </c>
      <c r="N28" s="35" t="n">
        <v>2801.1</v>
      </c>
      <c r="O28" s="33" t="n">
        <v>1.54</v>
      </c>
    </row>
    <row r="29" customFormat="false" ht="15" hidden="false" customHeight="false" outlineLevel="0" collapsed="false">
      <c r="A29" s="32" t="n">
        <v>7</v>
      </c>
      <c r="B29" s="32" t="s">
        <v>126</v>
      </c>
      <c r="C29" s="32" t="s">
        <v>122</v>
      </c>
      <c r="D29" s="32" t="s">
        <v>100</v>
      </c>
      <c r="E29" s="33" t="n">
        <v>4.12</v>
      </c>
      <c r="F29" s="33" t="n">
        <v>2.3</v>
      </c>
      <c r="G29" s="34" t="n">
        <v>-1.05737122426167</v>
      </c>
      <c r="H29" s="34" t="n">
        <v>0.0911556563166786</v>
      </c>
      <c r="I29" s="34" t="n">
        <v>1.39868134271525</v>
      </c>
      <c r="J29" s="34" t="n">
        <v>1.60023501668325</v>
      </c>
      <c r="K29" s="34" t="n">
        <v>1.15877784666567</v>
      </c>
      <c r="L29" s="11" t="n">
        <v>0.295</v>
      </c>
      <c r="M29" s="11" t="n">
        <v>0</v>
      </c>
      <c r="N29" s="35" t="n">
        <v>1334.1</v>
      </c>
      <c r="O29" s="33" t="n">
        <v>1.66</v>
      </c>
    </row>
    <row r="30" customFormat="false" ht="15" hidden="false" customHeight="false" outlineLevel="0" collapsed="false">
      <c r="A30" s="32" t="n">
        <v>8</v>
      </c>
      <c r="B30" s="32" t="s">
        <v>127</v>
      </c>
      <c r="C30" s="32" t="s">
        <v>122</v>
      </c>
      <c r="D30" s="32" t="s">
        <v>102</v>
      </c>
      <c r="E30" s="33" t="n">
        <v>4.81</v>
      </c>
      <c r="F30" s="33" t="n">
        <v>3.15</v>
      </c>
      <c r="G30" s="34" t="n">
        <v>-0.956880309190267</v>
      </c>
      <c r="H30" s="34" t="n">
        <v>0.0440652071623618</v>
      </c>
      <c r="I30" s="34" t="n">
        <v>1.368254522033</v>
      </c>
      <c r="J30" s="34" t="n">
        <v>1.52177306398831</v>
      </c>
      <c r="K30" s="34" t="n">
        <v>1.23495944621457</v>
      </c>
      <c r="L30" s="11" t="n">
        <v>0.264</v>
      </c>
      <c r="M30" s="11" t="n">
        <v>0</v>
      </c>
      <c r="N30" s="35" t="n">
        <v>2731.8</v>
      </c>
      <c r="O30" s="33" t="n">
        <v>1.82</v>
      </c>
    </row>
    <row r="31" customFormat="false" ht="15" hidden="false" customHeight="false" outlineLevel="0" collapsed="false">
      <c r="A31" s="32" t="n">
        <v>13</v>
      </c>
      <c r="B31" s="32" t="s">
        <v>128</v>
      </c>
      <c r="C31" s="32" t="s">
        <v>122</v>
      </c>
      <c r="D31" s="32" t="s">
        <v>100</v>
      </c>
      <c r="E31" s="33" t="n">
        <v>5.78</v>
      </c>
      <c r="F31" s="33" t="n">
        <v>3.27</v>
      </c>
      <c r="G31" s="34" t="n">
        <v>-0.883295432335966</v>
      </c>
      <c r="H31" s="34" t="n">
        <v>0.062752298857476</v>
      </c>
      <c r="I31" s="34" t="n">
        <v>1.35961492318907</v>
      </c>
      <c r="J31" s="34" t="n">
        <v>0.999999999999983</v>
      </c>
      <c r="K31" s="34" t="n">
        <v>1</v>
      </c>
      <c r="L31" s="11" t="n">
        <v>0.283</v>
      </c>
      <c r="M31" s="11" t="n">
        <v>0.004</v>
      </c>
      <c r="N31" s="35" t="n">
        <v>1825</v>
      </c>
      <c r="O31" s="33" t="n">
        <v>2.08</v>
      </c>
    </row>
    <row r="32" customFormat="false" ht="15" hidden="false" customHeight="false" outlineLevel="0" collapsed="false">
      <c r="A32" s="32" t="n">
        <v>14</v>
      </c>
      <c r="B32" s="32" t="s">
        <v>129</v>
      </c>
      <c r="C32" s="32" t="s">
        <v>122</v>
      </c>
      <c r="D32" s="32" t="s">
        <v>102</v>
      </c>
      <c r="E32" s="33" t="n">
        <v>6.9</v>
      </c>
      <c r="F32" s="33" t="n">
        <v>4.82</v>
      </c>
      <c r="G32" s="34" t="n">
        <v>-1.12520138100753</v>
      </c>
      <c r="H32" s="34" t="n">
        <v>0.0600403014641352</v>
      </c>
      <c r="I32" s="34" t="n">
        <v>1.29379571519367</v>
      </c>
      <c r="J32" s="34" t="n">
        <v>1.43574484079599</v>
      </c>
      <c r="K32" s="34" t="n">
        <v>1.13358288798052</v>
      </c>
      <c r="L32" s="11" t="n">
        <v>0.312</v>
      </c>
      <c r="M32" s="11" t="n">
        <v>0.014</v>
      </c>
      <c r="N32" s="35" t="n">
        <v>3223.9</v>
      </c>
      <c r="O32" s="33" t="n">
        <v>2.51</v>
      </c>
    </row>
    <row r="33" customFormat="false" ht="15" hidden="false" customHeight="false" outlineLevel="0" collapsed="false">
      <c r="A33" s="32" t="n">
        <v>5</v>
      </c>
      <c r="B33" s="32" t="s">
        <v>130</v>
      </c>
      <c r="C33" s="32" t="s">
        <v>122</v>
      </c>
      <c r="D33" s="32" t="s">
        <v>100</v>
      </c>
      <c r="E33" s="33" t="n">
        <v>4.06</v>
      </c>
      <c r="F33" s="33" t="n">
        <v>2.29</v>
      </c>
      <c r="G33" s="34" t="n">
        <v>-0.667968743593972</v>
      </c>
      <c r="H33" s="34" t="n">
        <v>0.117984276890149</v>
      </c>
      <c r="I33" s="34" t="n">
        <v>1.43674719788143</v>
      </c>
      <c r="J33" s="34" t="n">
        <v>1.56137342689593</v>
      </c>
      <c r="K33" s="34" t="n">
        <v>0.929469228505589</v>
      </c>
      <c r="L33" s="11" t="n">
        <v>0.301</v>
      </c>
      <c r="M33" s="11" t="n">
        <v>0.008</v>
      </c>
      <c r="N33" s="35" t="n">
        <v>1117.2</v>
      </c>
      <c r="O33" s="33" t="n">
        <v>1.55</v>
      </c>
    </row>
    <row r="34" customFormat="false" ht="15" hidden="false" customHeight="false" outlineLevel="0" collapsed="false">
      <c r="A34" s="32" t="n">
        <v>6</v>
      </c>
      <c r="B34" s="32" t="s">
        <v>131</v>
      </c>
      <c r="C34" s="32" t="s">
        <v>122</v>
      </c>
      <c r="D34" s="32" t="s">
        <v>102</v>
      </c>
      <c r="E34" s="33" t="n">
        <v>5.22</v>
      </c>
      <c r="F34" s="33" t="n">
        <v>3.67</v>
      </c>
      <c r="G34" s="34" t="n">
        <v>-1.14280527181543</v>
      </c>
      <c r="H34" s="34" t="n">
        <v>0.0617593207040572</v>
      </c>
      <c r="I34" s="34" t="n">
        <v>1.30362544227032</v>
      </c>
      <c r="J34" s="34" t="n">
        <v>1.53365498893135</v>
      </c>
      <c r="K34" s="34" t="n">
        <v>0.999999999999995</v>
      </c>
      <c r="L34" s="11" t="n">
        <v>0.377</v>
      </c>
      <c r="M34" s="11" t="n">
        <v>0.018</v>
      </c>
      <c r="N34" s="35" t="n">
        <v>2092.8</v>
      </c>
      <c r="O34" s="33" t="n">
        <v>1.77</v>
      </c>
    </row>
    <row r="35" customFormat="false" ht="15" hidden="false" customHeight="false" outlineLevel="0" collapsed="false">
      <c r="A35" s="32" t="n">
        <v>19</v>
      </c>
      <c r="B35" s="32" t="s">
        <v>132</v>
      </c>
      <c r="C35" s="32" t="s">
        <v>122</v>
      </c>
      <c r="D35" s="32" t="s">
        <v>100</v>
      </c>
      <c r="E35" s="33" t="n">
        <v>4.53</v>
      </c>
      <c r="F35" s="33" t="n">
        <v>2.61</v>
      </c>
      <c r="G35" s="34" t="n">
        <v>-0.990419937181698</v>
      </c>
      <c r="H35" s="34" t="n">
        <v>0.0804474188881237</v>
      </c>
      <c r="I35" s="34" t="n">
        <v>1.37024598845153</v>
      </c>
      <c r="J35" s="34" t="n">
        <v>1.00000000000001</v>
      </c>
      <c r="K35" s="34" t="n">
        <v>1.04060367948468</v>
      </c>
      <c r="L35" s="11" t="n">
        <v>0.319</v>
      </c>
      <c r="M35" s="11" t="n">
        <v>0</v>
      </c>
      <c r="N35" s="35" t="n">
        <v>1400.7</v>
      </c>
      <c r="O35" s="33" t="n">
        <v>1.88</v>
      </c>
    </row>
    <row r="36" customFormat="false" ht="15" hidden="false" customHeight="false" outlineLevel="0" collapsed="false">
      <c r="A36" s="32" t="n">
        <v>20</v>
      </c>
      <c r="B36" s="32" t="s">
        <v>133</v>
      </c>
      <c r="C36" s="32" t="s">
        <v>122</v>
      </c>
      <c r="D36" s="32" t="s">
        <v>102</v>
      </c>
      <c r="E36" s="33" t="n">
        <v>5.73</v>
      </c>
      <c r="F36" s="33" t="n">
        <v>3.85</v>
      </c>
      <c r="G36" s="34" t="n">
        <v>-0.934306098806577</v>
      </c>
      <c r="H36" s="34" t="n">
        <v>0.0570502327668444</v>
      </c>
      <c r="I36" s="34" t="n">
        <v>1.35597772350405</v>
      </c>
      <c r="J36" s="34" t="n">
        <v>1.52547883705917</v>
      </c>
      <c r="K36" s="34" t="n">
        <v>1.00000000000001</v>
      </c>
      <c r="L36" s="11" t="n">
        <v>0.343</v>
      </c>
      <c r="M36" s="11" t="n">
        <v>0.02</v>
      </c>
      <c r="N36" s="35" t="n">
        <v>2085.3</v>
      </c>
      <c r="O36" s="33" t="n">
        <v>1.92</v>
      </c>
    </row>
    <row r="37" customFormat="false" ht="15" hidden="false" customHeight="false" outlineLevel="0" collapsed="false">
      <c r="A37" s="32" t="n">
        <v>11</v>
      </c>
      <c r="B37" s="32" t="s">
        <v>134</v>
      </c>
      <c r="C37" s="32" t="s">
        <v>122</v>
      </c>
      <c r="D37" s="32" t="s">
        <v>100</v>
      </c>
      <c r="E37" s="33" t="n">
        <v>3.19</v>
      </c>
      <c r="F37" s="33" t="n">
        <v>1.76</v>
      </c>
      <c r="G37" s="34" t="n">
        <v>-1.04153506444778</v>
      </c>
      <c r="H37" s="34" t="n">
        <v>0.149742777199443</v>
      </c>
      <c r="I37" s="34" t="n">
        <v>1.44695319012235</v>
      </c>
      <c r="J37" s="34" t="n">
        <v>1.51860074105428</v>
      </c>
      <c r="K37" s="34" t="n">
        <v>1.16314594571194</v>
      </c>
      <c r="L37" s="11" t="n">
        <v>0.322</v>
      </c>
      <c r="M37" s="11" t="n">
        <v>0.011</v>
      </c>
      <c r="N37" s="35" t="n">
        <v>1124.4</v>
      </c>
      <c r="O37" s="33" t="n">
        <v>1.05</v>
      </c>
    </row>
    <row r="38" customFormat="false" ht="15" hidden="false" customHeight="false" outlineLevel="0" collapsed="false">
      <c r="A38" s="32" t="n">
        <v>12</v>
      </c>
      <c r="B38" s="32" t="s">
        <v>135</v>
      </c>
      <c r="C38" s="32" t="s">
        <v>122</v>
      </c>
      <c r="D38" s="32" t="s">
        <v>102</v>
      </c>
      <c r="E38" s="33" t="n">
        <v>3.86</v>
      </c>
      <c r="F38" s="33" t="n">
        <v>2.81</v>
      </c>
      <c r="G38" s="34" t="n">
        <v>-1.01693538449745</v>
      </c>
      <c r="H38" s="34" t="n">
        <v>0.0455585216053793</v>
      </c>
      <c r="I38" s="34" t="n">
        <v>1.32617696104302</v>
      </c>
      <c r="J38" s="34" t="n">
        <v>1.00000000000001</v>
      </c>
      <c r="K38" s="34" t="n">
        <v>1.10442756868548</v>
      </c>
      <c r="L38" s="11" t="n">
        <v>0.363</v>
      </c>
      <c r="M38" s="11" t="n">
        <v>0.002</v>
      </c>
      <c r="N38" s="35" t="n">
        <v>2985.6</v>
      </c>
      <c r="O38" s="33" t="n">
        <v>1.43</v>
      </c>
    </row>
    <row r="39" customFormat="false" ht="15" hidden="false" customHeight="false" outlineLevel="0" collapsed="false">
      <c r="A39" s="32" t="n">
        <v>15</v>
      </c>
      <c r="B39" s="32" t="s">
        <v>136</v>
      </c>
      <c r="C39" s="32" t="s">
        <v>122</v>
      </c>
      <c r="D39" s="32" t="s">
        <v>100</v>
      </c>
      <c r="E39" s="33" t="n">
        <v>2.64</v>
      </c>
      <c r="F39" s="33" t="n">
        <v>1.52</v>
      </c>
      <c r="G39" s="34" t="n">
        <v>-0.993132899456085</v>
      </c>
      <c r="H39" s="34" t="n">
        <v>0.11814700336063</v>
      </c>
      <c r="I39" s="34" t="n">
        <v>1.29089695216959</v>
      </c>
      <c r="J39" s="34" t="n">
        <v>1.43085808615534</v>
      </c>
      <c r="K39" s="34" t="n">
        <v>0.999999999999996</v>
      </c>
      <c r="L39" s="11" t="n">
        <v>0.307</v>
      </c>
      <c r="M39" s="11" t="n">
        <v>0</v>
      </c>
      <c r="N39" s="35" t="n">
        <v>864.2</v>
      </c>
      <c r="O39" s="33" t="n">
        <v>0.89</v>
      </c>
    </row>
    <row r="40" customFormat="false" ht="15" hidden="false" customHeight="false" outlineLevel="0" collapsed="false">
      <c r="A40" s="32" t="n">
        <v>16</v>
      </c>
      <c r="B40" s="32" t="s">
        <v>137</v>
      </c>
      <c r="C40" s="32" t="s">
        <v>122</v>
      </c>
      <c r="D40" s="32" t="s">
        <v>102</v>
      </c>
      <c r="E40" s="33" t="n">
        <v>3.17</v>
      </c>
      <c r="F40" s="33" t="n">
        <v>2.28</v>
      </c>
      <c r="G40" s="34" t="n">
        <v>-1.19610390972232</v>
      </c>
      <c r="H40" s="34" t="n">
        <v>0.0708167875443146</v>
      </c>
      <c r="I40" s="34" t="n">
        <v>1.39854921595762</v>
      </c>
      <c r="J40" s="34" t="n">
        <v>1.45990846785885</v>
      </c>
      <c r="K40" s="34" t="n">
        <v>1.14001324906192</v>
      </c>
      <c r="L40" s="11" t="n">
        <v>0.309</v>
      </c>
      <c r="M40" s="11" t="n">
        <v>0.029</v>
      </c>
      <c r="N40" s="35" t="n">
        <v>1723.8</v>
      </c>
      <c r="O40" s="33" t="n">
        <v>1.12</v>
      </c>
    </row>
    <row r="41" customFormat="false" ht="15" hidden="false" customHeight="false" outlineLevel="0" collapsed="false">
      <c r="A41" s="32" t="n">
        <v>17</v>
      </c>
      <c r="B41" s="32" t="s">
        <v>138</v>
      </c>
      <c r="C41" s="32" t="s">
        <v>122</v>
      </c>
      <c r="D41" s="32" t="s">
        <v>100</v>
      </c>
      <c r="E41" s="33" t="n">
        <v>3.14</v>
      </c>
      <c r="F41" s="33" t="n">
        <v>1.66</v>
      </c>
      <c r="G41" s="34" t="n">
        <v>-1.28027497554595</v>
      </c>
      <c r="H41" s="34" t="n">
        <v>0.0674580954980106</v>
      </c>
      <c r="I41" s="34" t="n">
        <v>1.3918853451515</v>
      </c>
      <c r="J41" s="34" t="n">
        <v>1</v>
      </c>
      <c r="K41" s="34" t="n">
        <v>1.05870458412913</v>
      </c>
      <c r="L41" s="11" t="n">
        <v>0.284</v>
      </c>
      <c r="M41" s="11" t="n">
        <v>0</v>
      </c>
      <c r="N41" s="35" t="n">
        <v>2479</v>
      </c>
      <c r="O41" s="33" t="n">
        <v>1.26</v>
      </c>
    </row>
    <row r="42" customFormat="false" ht="15" hidden="false" customHeight="false" outlineLevel="0" collapsed="false">
      <c r="A42" s="32" t="n">
        <v>18</v>
      </c>
      <c r="B42" s="32" t="s">
        <v>139</v>
      </c>
      <c r="C42" s="32" t="s">
        <v>122</v>
      </c>
      <c r="D42" s="32" t="s">
        <v>102</v>
      </c>
      <c r="E42" s="33" t="n">
        <v>3.89</v>
      </c>
      <c r="F42" s="33" t="n">
        <v>2.63</v>
      </c>
      <c r="G42" s="34" t="n">
        <v>-1.19760824488207</v>
      </c>
      <c r="H42" s="34" t="n">
        <v>0.0487504120658042</v>
      </c>
      <c r="I42" s="34" t="n">
        <v>1.3578342815073</v>
      </c>
      <c r="J42" s="34" t="n">
        <v>1.55262059615911</v>
      </c>
      <c r="K42" s="34" t="n">
        <v>1.00000000000001</v>
      </c>
      <c r="L42" s="11" t="n">
        <v>0.294</v>
      </c>
      <c r="M42" s="11" t="n">
        <v>0</v>
      </c>
      <c r="N42" s="35" t="n">
        <v>2419.9</v>
      </c>
      <c r="O42" s="33" t="n">
        <v>1.48</v>
      </c>
    </row>
    <row r="43" customFormat="false" ht="15" hidden="false" customHeight="false" outlineLevel="0" collapsed="false">
      <c r="A43" s="32" t="n">
        <v>1</v>
      </c>
      <c r="B43" s="32" t="s">
        <v>140</v>
      </c>
      <c r="C43" s="32" t="s">
        <v>122</v>
      </c>
      <c r="D43" s="32" t="s">
        <v>100</v>
      </c>
      <c r="E43" s="33" t="n">
        <v>5.5</v>
      </c>
      <c r="F43" s="33" t="n">
        <v>3.02</v>
      </c>
      <c r="G43" s="34" t="n">
        <v>-0.772426136110277</v>
      </c>
      <c r="H43" s="34" t="n">
        <v>0.0730873128451916</v>
      </c>
      <c r="I43" s="34" t="n">
        <v>1.35062242154084</v>
      </c>
      <c r="J43" s="34" t="n">
        <v>1.48805039445911</v>
      </c>
      <c r="K43" s="34" t="n">
        <v>1.11635030623685</v>
      </c>
      <c r="L43" s="11" t="n">
        <v>0.299</v>
      </c>
      <c r="M43" s="11" t="n">
        <v>0.022</v>
      </c>
      <c r="N43" s="35" t="n">
        <v>2535.3</v>
      </c>
      <c r="O43" s="33" t="n">
        <v>2.88</v>
      </c>
    </row>
    <row r="44" customFormat="false" ht="15" hidden="false" customHeight="false" outlineLevel="0" collapsed="false">
      <c r="A44" s="32" t="n">
        <v>2</v>
      </c>
      <c r="B44" s="32" t="s">
        <v>141</v>
      </c>
      <c r="C44" s="32" t="s">
        <v>122</v>
      </c>
      <c r="D44" s="32" t="s">
        <v>102</v>
      </c>
      <c r="E44" s="33" t="n">
        <v>7.22</v>
      </c>
      <c r="F44" s="33" t="n">
        <v>4.34</v>
      </c>
      <c r="G44" s="34" t="n">
        <v>-1.31954467939693</v>
      </c>
      <c r="H44" s="34" t="n">
        <v>0.0583086798352002</v>
      </c>
      <c r="I44" s="34" t="n">
        <v>1.36854147900455</v>
      </c>
      <c r="J44" s="34" t="n">
        <v>1.54387312738918</v>
      </c>
      <c r="K44" s="34" t="n">
        <v>0.999999999999995</v>
      </c>
      <c r="L44" s="11" t="n">
        <v>0.307</v>
      </c>
      <c r="M44" s="11" t="n">
        <v>0</v>
      </c>
      <c r="N44" s="35" t="n">
        <v>2268.4</v>
      </c>
      <c r="O44" s="33" t="n">
        <v>2.48</v>
      </c>
    </row>
    <row r="45" customFormat="false" ht="15" hidden="false" customHeight="false" outlineLevel="0" collapsed="false">
      <c r="A45" s="32" t="n">
        <v>91</v>
      </c>
      <c r="B45" s="32" t="s">
        <v>142</v>
      </c>
      <c r="C45" s="32" t="s">
        <v>143</v>
      </c>
      <c r="D45" s="32" t="s">
        <v>100</v>
      </c>
      <c r="E45" s="33" t="n">
        <v>10.41</v>
      </c>
      <c r="F45" s="33" t="n">
        <v>5.59</v>
      </c>
      <c r="G45" s="34" t="n">
        <v>-1.47285598453882</v>
      </c>
      <c r="H45" s="34" t="n">
        <v>0.0454071660196593</v>
      </c>
      <c r="I45" s="34" t="n">
        <v>1.36977983854161</v>
      </c>
      <c r="J45" s="34" t="n">
        <v>1.49440031467847</v>
      </c>
      <c r="K45" s="34" t="n">
        <v>1.11199701686801</v>
      </c>
      <c r="L45" s="11" t="n">
        <v>0.628</v>
      </c>
      <c r="M45" s="11" t="n">
        <v>0.08</v>
      </c>
      <c r="N45" s="35" t="n">
        <v>3345.4</v>
      </c>
      <c r="O45" s="33" t="n">
        <v>4.29</v>
      </c>
    </row>
    <row r="46" customFormat="false" ht="15" hidden="false" customHeight="false" outlineLevel="0" collapsed="false">
      <c r="A46" s="32" t="n">
        <v>92</v>
      </c>
      <c r="B46" s="32" t="s">
        <v>144</v>
      </c>
      <c r="C46" s="32" t="s">
        <v>143</v>
      </c>
      <c r="D46" s="32" t="s">
        <v>102</v>
      </c>
      <c r="E46" s="33" t="n">
        <v>12.98</v>
      </c>
      <c r="F46" s="33" t="n">
        <v>8.69</v>
      </c>
      <c r="G46" s="34" t="n">
        <v>-1.654212976874</v>
      </c>
      <c r="H46" s="34" t="n">
        <v>0.119362026076424</v>
      </c>
      <c r="I46" s="34" t="n">
        <v>1.27541966825891</v>
      </c>
      <c r="J46" s="34" t="n">
        <v>1.81613199071207</v>
      </c>
      <c r="K46" s="34" t="n">
        <v>1.12603028166215</v>
      </c>
      <c r="L46" s="11" t="n">
        <v>0.287</v>
      </c>
      <c r="M46" s="11" t="n">
        <v>0.122</v>
      </c>
      <c r="N46" s="35" t="n">
        <v>1862.3</v>
      </c>
      <c r="O46" s="33" t="n">
        <v>4.82</v>
      </c>
    </row>
    <row r="47" customFormat="false" ht="15" hidden="false" customHeight="false" outlineLevel="0" collapsed="false">
      <c r="A47" s="32" t="n">
        <v>95</v>
      </c>
      <c r="B47" s="32" t="s">
        <v>145</v>
      </c>
      <c r="C47" s="32" t="s">
        <v>143</v>
      </c>
      <c r="D47" s="32" t="s">
        <v>100</v>
      </c>
      <c r="E47" s="33" t="n">
        <v>5.6</v>
      </c>
      <c r="F47" s="33" t="n">
        <v>3.08</v>
      </c>
      <c r="G47" s="34" t="n">
        <v>-1.19144475923042</v>
      </c>
      <c r="H47" s="34" t="n">
        <v>0.26129709841293</v>
      </c>
      <c r="I47" s="34" t="n">
        <v>1.62093541897633</v>
      </c>
      <c r="J47" s="34" t="n">
        <v>1.52488340469928</v>
      </c>
      <c r="K47" s="34" t="n">
        <v>1.11066221847258</v>
      </c>
      <c r="L47" s="11" t="n">
        <v>0.317</v>
      </c>
      <c r="M47" s="11" t="n">
        <v>0.056</v>
      </c>
      <c r="N47" s="35" t="n">
        <v>765.4</v>
      </c>
      <c r="O47" s="33" t="n">
        <v>2.61</v>
      </c>
    </row>
    <row r="48" customFormat="false" ht="15" hidden="false" customHeight="false" outlineLevel="0" collapsed="false">
      <c r="A48" s="32" t="n">
        <v>96</v>
      </c>
      <c r="B48" s="32" t="s">
        <v>146</v>
      </c>
      <c r="C48" s="32" t="s">
        <v>143</v>
      </c>
      <c r="D48" s="32" t="s">
        <v>102</v>
      </c>
      <c r="E48" s="33" t="n">
        <v>6.92</v>
      </c>
      <c r="F48" s="33" t="n">
        <v>4.31</v>
      </c>
      <c r="G48" s="34" t="n">
        <v>-2.14729829479595</v>
      </c>
      <c r="H48" s="34" t="n">
        <v>0.0629457533419186</v>
      </c>
      <c r="I48" s="34" t="n">
        <v>1.30000245861039</v>
      </c>
      <c r="J48" s="34" t="n">
        <v>1.51786568640806</v>
      </c>
      <c r="K48" s="34" t="n">
        <v>1.00000000000001</v>
      </c>
      <c r="L48" s="11" t="n">
        <v>0.366</v>
      </c>
      <c r="M48" s="11" t="n">
        <v>0.067</v>
      </c>
      <c r="N48" s="35" t="n">
        <v>1705.6</v>
      </c>
      <c r="O48" s="33" t="n">
        <v>2.52</v>
      </c>
    </row>
    <row r="49" customFormat="false" ht="15" hidden="false" customHeight="false" outlineLevel="0" collapsed="false">
      <c r="A49" s="32" t="n">
        <v>83</v>
      </c>
      <c r="B49" s="32" t="s">
        <v>147</v>
      </c>
      <c r="C49" s="32" t="s">
        <v>143</v>
      </c>
      <c r="D49" s="32" t="s">
        <v>100</v>
      </c>
      <c r="E49" s="33" t="n">
        <v>5.6</v>
      </c>
      <c r="F49" s="33" t="n">
        <v>3.15</v>
      </c>
      <c r="G49" s="34" t="n">
        <v>-1.51341721665003</v>
      </c>
      <c r="H49" s="34" t="n">
        <v>0.283281667579305</v>
      </c>
      <c r="I49" s="34" t="n">
        <v>2.01302779445346</v>
      </c>
      <c r="J49" s="34" t="n">
        <v>0.999999999999999</v>
      </c>
      <c r="K49" s="34" t="n">
        <v>1.46098373912699</v>
      </c>
      <c r="L49" s="11" t="n">
        <v>0.307</v>
      </c>
      <c r="M49" s="11" t="n">
        <v>0</v>
      </c>
      <c r="N49" s="35" t="n">
        <v>941.2</v>
      </c>
      <c r="O49" s="33" t="n">
        <v>2.21</v>
      </c>
    </row>
    <row r="50" customFormat="false" ht="15" hidden="false" customHeight="false" outlineLevel="0" collapsed="false">
      <c r="A50" s="32" t="n">
        <v>84</v>
      </c>
      <c r="B50" s="32" t="s">
        <v>148</v>
      </c>
      <c r="C50" s="32" t="s">
        <v>143</v>
      </c>
      <c r="D50" s="32" t="s">
        <v>102</v>
      </c>
      <c r="E50" s="33" t="n">
        <v>6.9</v>
      </c>
      <c r="F50" s="33" t="n">
        <v>4.69</v>
      </c>
      <c r="G50" s="34" t="n">
        <v>-1.71585375840969</v>
      </c>
      <c r="H50" s="34" t="n">
        <v>0.0498413456831083</v>
      </c>
      <c r="I50" s="34" t="n">
        <v>1.34841548329908</v>
      </c>
      <c r="J50" s="34" t="n">
        <v>1.49972434531044</v>
      </c>
      <c r="K50" s="34" t="n">
        <v>1.14604528152763</v>
      </c>
      <c r="L50" s="11" t="n">
        <v>0.459</v>
      </c>
      <c r="M50" s="11" t="n">
        <v>0.105</v>
      </c>
      <c r="N50" s="35" t="n">
        <v>2292.2</v>
      </c>
      <c r="O50" s="33" t="n">
        <v>2.45</v>
      </c>
    </row>
    <row r="51" customFormat="false" ht="15" hidden="false" customHeight="false" outlineLevel="0" collapsed="false">
      <c r="A51" s="32" t="n">
        <v>85</v>
      </c>
      <c r="B51" s="32" t="s">
        <v>149</v>
      </c>
      <c r="C51" s="32" t="s">
        <v>143</v>
      </c>
      <c r="D51" s="32" t="s">
        <v>100</v>
      </c>
      <c r="E51" s="33" t="n">
        <v>14.1</v>
      </c>
      <c r="F51" s="33" t="n">
        <v>7.46</v>
      </c>
      <c r="G51" s="34" t="n">
        <v>-1.74387406069645</v>
      </c>
      <c r="H51" s="34" t="n">
        <v>0.10480654789288</v>
      </c>
      <c r="I51" s="34" t="n">
        <v>1.27004159692471</v>
      </c>
      <c r="J51" s="34" t="n">
        <v>1.40954150820235</v>
      </c>
      <c r="K51" s="34" t="n">
        <v>0.999999999999986</v>
      </c>
      <c r="L51" s="11" t="n">
        <v>0.325</v>
      </c>
      <c r="M51" s="11" t="n">
        <v>0.151</v>
      </c>
      <c r="N51" s="35" t="n">
        <v>1630.9</v>
      </c>
      <c r="O51" s="33" t="n">
        <v>5.31</v>
      </c>
    </row>
    <row r="52" customFormat="false" ht="15" hidden="false" customHeight="false" outlineLevel="0" collapsed="false">
      <c r="A52" s="32" t="n">
        <v>86</v>
      </c>
      <c r="B52" s="32" t="s">
        <v>150</v>
      </c>
      <c r="C52" s="32" t="s">
        <v>143</v>
      </c>
      <c r="D52" s="32" t="s">
        <v>102</v>
      </c>
      <c r="E52" s="33" t="n">
        <v>17.46</v>
      </c>
      <c r="F52" s="33" t="n">
        <v>12.15</v>
      </c>
      <c r="G52" s="34" t="n">
        <v>-2.26455146455534</v>
      </c>
      <c r="H52" s="34" t="n">
        <v>0.0890268006029768</v>
      </c>
      <c r="I52" s="34" t="n">
        <v>1.35408311102961</v>
      </c>
      <c r="J52" s="34" t="n">
        <v>1.46113690158729</v>
      </c>
      <c r="K52" s="34" t="n">
        <v>1.00000000000002</v>
      </c>
      <c r="L52" s="11" t="n">
        <v>0.301</v>
      </c>
      <c r="M52" s="11" t="n">
        <v>0.083</v>
      </c>
      <c r="N52" s="35" t="n">
        <v>1952.7</v>
      </c>
      <c r="O52" s="33" t="n">
        <v>6.64</v>
      </c>
    </row>
    <row r="53" customFormat="false" ht="15" hidden="false" customHeight="false" outlineLevel="0" collapsed="false">
      <c r="A53" s="32" t="n">
        <v>93</v>
      </c>
      <c r="B53" s="32" t="s">
        <v>151</v>
      </c>
      <c r="C53" s="32" t="s">
        <v>143</v>
      </c>
      <c r="D53" s="32" t="s">
        <v>100</v>
      </c>
      <c r="E53" s="33" t="n">
        <v>11.91</v>
      </c>
      <c r="F53" s="33" t="n">
        <v>6.61</v>
      </c>
      <c r="G53" s="34" t="n">
        <v>-1.68464152695938</v>
      </c>
      <c r="H53" s="34" t="n">
        <v>0.256164260522656</v>
      </c>
      <c r="I53" s="34" t="n">
        <v>1.25655774506527</v>
      </c>
      <c r="J53" s="34" t="n">
        <v>1.35979789065095</v>
      </c>
      <c r="K53" s="34" t="n">
        <v>0.999999999999988</v>
      </c>
      <c r="L53" s="11" t="n">
        <v>0.247</v>
      </c>
      <c r="M53" s="11" t="n">
        <v>0.099</v>
      </c>
      <c r="N53" s="35" t="n">
        <v>935.7</v>
      </c>
      <c r="O53" s="33" t="n">
        <v>4.67</v>
      </c>
    </row>
    <row r="54" customFormat="false" ht="15" hidden="false" customHeight="false" outlineLevel="0" collapsed="false">
      <c r="A54" s="32" t="n">
        <v>94</v>
      </c>
      <c r="B54" s="32" t="s">
        <v>152</v>
      </c>
      <c r="C54" s="32" t="s">
        <v>143</v>
      </c>
      <c r="D54" s="32" t="s">
        <v>102</v>
      </c>
      <c r="E54" s="33" t="n">
        <v>15.04</v>
      </c>
      <c r="F54" s="33" t="n">
        <v>10.37</v>
      </c>
      <c r="G54" s="34" t="n">
        <v>-1.74108711268929</v>
      </c>
      <c r="H54" s="34" t="n">
        <v>0.0471564549642279</v>
      </c>
      <c r="I54" s="34" t="n">
        <v>1.38707890395924</v>
      </c>
      <c r="J54" s="34" t="n">
        <v>1.53511047962155</v>
      </c>
      <c r="K54" s="34" t="n">
        <v>1.10860448227167</v>
      </c>
      <c r="L54" s="11" t="n">
        <v>0.197</v>
      </c>
      <c r="M54" s="11" t="n">
        <v>0.104</v>
      </c>
      <c r="N54" s="35" t="n">
        <v>3691.6</v>
      </c>
      <c r="O54" s="33" t="n">
        <v>5.3</v>
      </c>
    </row>
    <row r="55" customFormat="false" ht="15" hidden="false" customHeight="false" outlineLevel="0" collapsed="false">
      <c r="A55" s="32" t="n">
        <v>87</v>
      </c>
      <c r="B55" s="32" t="s">
        <v>153</v>
      </c>
      <c r="C55" s="32" t="s">
        <v>143</v>
      </c>
      <c r="D55" s="32" t="s">
        <v>100</v>
      </c>
      <c r="E55" s="33" t="n">
        <v>11.88</v>
      </c>
      <c r="F55" s="33" t="n">
        <v>6.63</v>
      </c>
      <c r="G55" s="34" t="n">
        <v>-1.63455119741493</v>
      </c>
      <c r="H55" s="34" t="n">
        <v>0.0990535229944053</v>
      </c>
      <c r="I55" s="34" t="n">
        <v>1.33842023908586</v>
      </c>
      <c r="J55" s="34" t="n">
        <v>1.49384650335339</v>
      </c>
      <c r="K55" s="34" t="n">
        <v>1.13492780797647</v>
      </c>
      <c r="L55" s="11" t="n">
        <v>0.362</v>
      </c>
      <c r="M55" s="11" t="n">
        <v>0.096</v>
      </c>
      <c r="N55" s="35" t="n">
        <v>744.6</v>
      </c>
      <c r="O55" s="33" t="n">
        <v>4.75</v>
      </c>
    </row>
    <row r="56" customFormat="false" ht="15" hidden="false" customHeight="false" outlineLevel="0" collapsed="false">
      <c r="A56" s="32" t="n">
        <v>88</v>
      </c>
      <c r="B56" s="32" t="s">
        <v>154</v>
      </c>
      <c r="C56" s="32" t="s">
        <v>143</v>
      </c>
      <c r="D56" s="32" t="s">
        <v>102</v>
      </c>
      <c r="E56" s="33" t="n">
        <v>14.86</v>
      </c>
      <c r="F56" s="33" t="n">
        <v>10.11</v>
      </c>
      <c r="G56" s="34" t="n">
        <v>-1.60990993763737</v>
      </c>
      <c r="H56" s="34" t="n">
        <v>0.113392751053338</v>
      </c>
      <c r="I56" s="34" t="n">
        <v>1.4281357665323</v>
      </c>
      <c r="J56" s="34" t="n">
        <v>1.40253767118238</v>
      </c>
      <c r="K56" s="34" t="n">
        <v>1.12491698812748</v>
      </c>
      <c r="L56" s="11" t="n">
        <v>0.308</v>
      </c>
      <c r="M56" s="11" t="n">
        <v>0.064</v>
      </c>
      <c r="N56" s="35" t="n">
        <v>1101.2</v>
      </c>
      <c r="O56" s="33" t="n">
        <v>5.25</v>
      </c>
    </row>
    <row r="57" customFormat="false" ht="15" hidden="false" customHeight="false" outlineLevel="0" collapsed="false">
      <c r="A57" s="32" t="n">
        <v>81</v>
      </c>
      <c r="B57" s="32" t="s">
        <v>155</v>
      </c>
      <c r="C57" s="32" t="s">
        <v>143</v>
      </c>
      <c r="D57" s="32" t="s">
        <v>100</v>
      </c>
      <c r="E57" s="33" t="n">
        <v>10.78</v>
      </c>
      <c r="F57" s="33" t="n">
        <v>6.28</v>
      </c>
      <c r="G57" s="34" t="n">
        <v>-1.60243683544333</v>
      </c>
      <c r="H57" s="34" t="n">
        <v>0.299316462219954</v>
      </c>
      <c r="I57" s="34" t="n">
        <v>1.32649682902236</v>
      </c>
      <c r="J57" s="34" t="n">
        <v>0.999999999999979</v>
      </c>
      <c r="K57" s="34" t="n">
        <v>1.72169767600529</v>
      </c>
      <c r="L57" s="11" t="n">
        <v>0.261</v>
      </c>
      <c r="M57" s="11" t="n">
        <v>0.129</v>
      </c>
      <c r="N57" s="35" t="n">
        <v>961.6</v>
      </c>
      <c r="O57" s="33" t="n">
        <v>4.64</v>
      </c>
    </row>
    <row r="58" customFormat="false" ht="15" hidden="false" customHeight="false" outlineLevel="0" collapsed="false">
      <c r="A58" s="32" t="n">
        <v>82</v>
      </c>
      <c r="B58" s="32" t="s">
        <v>156</v>
      </c>
      <c r="C58" s="32" t="s">
        <v>143</v>
      </c>
      <c r="D58" s="32" t="s">
        <v>102</v>
      </c>
      <c r="E58" s="33" t="n">
        <v>14.49</v>
      </c>
      <c r="F58" s="33" t="n">
        <v>9.85</v>
      </c>
      <c r="G58" s="34" t="n">
        <v>-1.73297248182054</v>
      </c>
      <c r="H58" s="34" t="n">
        <v>0.0507655061025869</v>
      </c>
      <c r="I58" s="34" t="n">
        <v>1.35038187615898</v>
      </c>
      <c r="J58" s="34" t="n">
        <v>1.45610114998235</v>
      </c>
      <c r="K58" s="34" t="n">
        <v>1.09448915269715</v>
      </c>
      <c r="L58" s="11" t="n">
        <v>0.439</v>
      </c>
      <c r="M58" s="11" t="n">
        <v>0.061</v>
      </c>
      <c r="N58" s="35" t="n">
        <v>2547.6</v>
      </c>
      <c r="O58" s="33" t="n">
        <v>4.5</v>
      </c>
    </row>
    <row r="59" customFormat="false" ht="15" hidden="false" customHeight="false" outlineLevel="0" collapsed="false">
      <c r="A59" s="32" t="n">
        <v>97</v>
      </c>
      <c r="B59" s="32" t="s">
        <v>157</v>
      </c>
      <c r="C59" s="32" t="s">
        <v>143</v>
      </c>
      <c r="D59" s="32" t="s">
        <v>100</v>
      </c>
      <c r="E59" s="33" t="n">
        <v>11.92</v>
      </c>
      <c r="F59" s="33" t="n">
        <v>6.72</v>
      </c>
      <c r="G59" s="34" t="n">
        <v>-2.24576862365831</v>
      </c>
      <c r="H59" s="34" t="n">
        <v>0.262285470584697</v>
      </c>
      <c r="I59" s="34" t="n">
        <v>1.10040084342302</v>
      </c>
      <c r="J59" s="34" t="n">
        <v>1.10054630232049</v>
      </c>
      <c r="K59" s="34" t="n">
        <v>0.981065346012757</v>
      </c>
      <c r="L59" s="11" t="n">
        <v>0.356</v>
      </c>
      <c r="M59" s="11" t="n">
        <v>0.09</v>
      </c>
      <c r="N59" s="35" t="n">
        <v>957.1</v>
      </c>
      <c r="O59" s="33" t="n">
        <v>4.81</v>
      </c>
    </row>
    <row r="60" customFormat="false" ht="15" hidden="false" customHeight="false" outlineLevel="0" collapsed="false">
      <c r="A60" s="32" t="n">
        <v>98</v>
      </c>
      <c r="B60" s="32" t="s">
        <v>158</v>
      </c>
      <c r="C60" s="32" t="s">
        <v>143</v>
      </c>
      <c r="D60" s="32" t="s">
        <v>102</v>
      </c>
      <c r="E60" s="33" t="n">
        <v>14.26</v>
      </c>
      <c r="F60" s="33" t="n">
        <v>9.45</v>
      </c>
      <c r="G60" s="34" t="n">
        <v>-2.13290393892424</v>
      </c>
      <c r="H60" s="34" t="n">
        <v>0.0825733479435519</v>
      </c>
      <c r="I60" s="34" t="n">
        <v>1.2733228149694</v>
      </c>
      <c r="J60" s="34" t="n">
        <v>1.42528627901407</v>
      </c>
      <c r="K60" s="34" t="n">
        <v>1.03744906271187</v>
      </c>
      <c r="L60" s="11" t="n">
        <v>0.408</v>
      </c>
      <c r="M60" s="11" t="n">
        <v>0.123</v>
      </c>
      <c r="N60" s="35" t="n">
        <v>1556.1</v>
      </c>
      <c r="O60" s="33" t="n">
        <v>5.2</v>
      </c>
    </row>
    <row r="61" customFormat="false" ht="15" hidden="false" customHeight="false" outlineLevel="0" collapsed="false">
      <c r="A61" s="32" t="n">
        <v>89</v>
      </c>
      <c r="B61" s="32" t="s">
        <v>159</v>
      </c>
      <c r="C61" s="32" t="s">
        <v>143</v>
      </c>
      <c r="D61" s="32" t="s">
        <v>100</v>
      </c>
      <c r="E61" s="33" t="n">
        <v>8.96</v>
      </c>
      <c r="F61" s="33" t="n">
        <v>4.81</v>
      </c>
      <c r="G61" s="34" t="n">
        <v>-1.75191198827596</v>
      </c>
      <c r="H61" s="34" t="n">
        <v>0.180852175215829</v>
      </c>
      <c r="I61" s="34" t="n">
        <v>1.27293524064376</v>
      </c>
      <c r="J61" s="34" t="n">
        <v>1.44873946468948</v>
      </c>
      <c r="K61" s="34" t="n">
        <v>1.32840797260671</v>
      </c>
      <c r="L61" s="11" t="n">
        <v>0.277</v>
      </c>
      <c r="M61" s="11" t="n">
        <v>0</v>
      </c>
      <c r="N61" s="35" t="n">
        <v>955.7</v>
      </c>
      <c r="O61" s="33" t="n">
        <v>3.97</v>
      </c>
    </row>
    <row r="62" customFormat="false" ht="15" hidden="false" customHeight="false" outlineLevel="0" collapsed="false">
      <c r="A62" s="32" t="n">
        <v>90</v>
      </c>
      <c r="B62" s="32" t="s">
        <v>160</v>
      </c>
      <c r="C62" s="32" t="s">
        <v>143</v>
      </c>
      <c r="D62" s="32" t="s">
        <v>102</v>
      </c>
      <c r="E62" s="33" t="n">
        <v>11.14</v>
      </c>
      <c r="F62" s="33" t="n">
        <v>7.17</v>
      </c>
      <c r="G62" s="34" t="n">
        <v>-1.52048883214455</v>
      </c>
      <c r="H62" s="34" t="n">
        <v>0.0469446326359926</v>
      </c>
      <c r="I62" s="34" t="n">
        <v>1.37914929851542</v>
      </c>
      <c r="J62" s="34" t="n">
        <v>1.48643871451564</v>
      </c>
      <c r="K62" s="34" t="n">
        <v>1.12356603312303</v>
      </c>
      <c r="L62" s="11" t="n">
        <v>0.287</v>
      </c>
      <c r="M62" s="11" t="n">
        <v>0.109</v>
      </c>
      <c r="N62" s="35" t="n">
        <v>2863.3</v>
      </c>
      <c r="O62" s="33" t="n">
        <v>4.15</v>
      </c>
    </row>
    <row r="63" customFormat="false" ht="15" hidden="false" customHeight="false" outlineLevel="0" collapsed="false">
      <c r="A63" s="32" t="n">
        <v>99</v>
      </c>
      <c r="B63" s="32" t="s">
        <v>161</v>
      </c>
      <c r="C63" s="32" t="s">
        <v>143</v>
      </c>
      <c r="D63" s="32" t="s">
        <v>100</v>
      </c>
      <c r="E63" s="33" t="n">
        <v>11.88</v>
      </c>
      <c r="F63" s="33" t="n">
        <v>6.4</v>
      </c>
      <c r="G63" s="34" t="n">
        <v>-1.32767964337413</v>
      </c>
      <c r="H63" s="34" t="n">
        <v>0.0844476363114446</v>
      </c>
      <c r="I63" s="34" t="n">
        <v>1.4006941439193</v>
      </c>
      <c r="J63" s="34" t="n">
        <v>1.67511088532125</v>
      </c>
      <c r="K63" s="34" t="n">
        <v>1.10454915526776</v>
      </c>
      <c r="L63" s="11" t="n">
        <v>0.323</v>
      </c>
      <c r="M63" s="11" t="n">
        <v>0.121</v>
      </c>
      <c r="N63" s="35" t="n">
        <v>2185.7</v>
      </c>
      <c r="O63" s="33" t="n">
        <v>5.12</v>
      </c>
    </row>
    <row r="64" customFormat="false" ht="15" hidden="false" customHeight="false" outlineLevel="0" collapsed="false">
      <c r="A64" s="32" t="n">
        <v>100</v>
      </c>
      <c r="B64" s="32" t="s">
        <v>162</v>
      </c>
      <c r="C64" s="32" t="s">
        <v>143</v>
      </c>
      <c r="D64" s="32" t="s">
        <v>102</v>
      </c>
      <c r="E64" s="33" t="n">
        <v>15.04</v>
      </c>
      <c r="F64" s="33" t="n">
        <v>9.92</v>
      </c>
      <c r="G64" s="34" t="n">
        <v>-1.75133810755633</v>
      </c>
      <c r="H64" s="34" t="n">
        <v>0.0700154471148088</v>
      </c>
      <c r="I64" s="34" t="n">
        <v>1.36367135789555</v>
      </c>
      <c r="J64" s="34" t="n">
        <v>1.4679001687386</v>
      </c>
      <c r="K64" s="34" t="n">
        <v>1.11097107317939</v>
      </c>
      <c r="L64" s="11" t="n">
        <v>0.428</v>
      </c>
      <c r="M64" s="11" t="n">
        <v>0.101</v>
      </c>
      <c r="N64" s="35" t="n">
        <v>2087</v>
      </c>
      <c r="O64" s="33" t="n">
        <v>5.48</v>
      </c>
    </row>
    <row r="65" customFormat="false" ht="15" hidden="false" customHeight="false" outlineLevel="0" collapsed="false">
      <c r="A65" s="32" t="n">
        <v>103</v>
      </c>
      <c r="B65" s="32" t="s">
        <v>163</v>
      </c>
      <c r="C65" s="32" t="s">
        <v>164</v>
      </c>
      <c r="D65" s="32" t="s">
        <v>100</v>
      </c>
      <c r="E65" s="33" t="n">
        <v>8.48</v>
      </c>
      <c r="F65" s="33" t="n">
        <v>4.6</v>
      </c>
      <c r="G65" s="34" t="n">
        <v>-1.42087325800634</v>
      </c>
      <c r="H65" s="34" t="n">
        <v>0.0727523558595292</v>
      </c>
      <c r="I65" s="34" t="n">
        <v>1.39653789262607</v>
      </c>
      <c r="J65" s="34" t="n">
        <v>1.554144185327</v>
      </c>
      <c r="K65" s="34" t="n">
        <v>1.12147583222896</v>
      </c>
      <c r="L65" s="11" t="n">
        <v>0.314</v>
      </c>
      <c r="M65" s="11" t="n">
        <v>0.106</v>
      </c>
      <c r="N65" s="35" t="n">
        <v>2347.3</v>
      </c>
      <c r="O65" s="33" t="n">
        <v>3.32</v>
      </c>
    </row>
    <row r="66" customFormat="false" ht="15" hidden="false" customHeight="false" outlineLevel="0" collapsed="false">
      <c r="A66" s="32" t="n">
        <v>104</v>
      </c>
      <c r="B66" s="32" t="s">
        <v>165</v>
      </c>
      <c r="C66" s="32" t="s">
        <v>164</v>
      </c>
      <c r="D66" s="32" t="s">
        <v>102</v>
      </c>
      <c r="E66" s="33" t="n">
        <v>10.14</v>
      </c>
      <c r="F66" s="33" t="n">
        <v>6.82</v>
      </c>
      <c r="G66" s="34" t="n">
        <v>-1.49593880682642</v>
      </c>
      <c r="H66" s="34" t="n">
        <v>0.074362307410993</v>
      </c>
      <c r="I66" s="34" t="n">
        <v>1.33354867493636</v>
      </c>
      <c r="J66" s="34" t="n">
        <v>1.53808268495341</v>
      </c>
      <c r="K66" s="34" t="n">
        <v>1.1337973452571</v>
      </c>
      <c r="L66" s="11" t="n">
        <v>0.341</v>
      </c>
      <c r="M66" s="11" t="n">
        <v>0.077</v>
      </c>
      <c r="N66" s="35" t="n">
        <v>2562.8</v>
      </c>
      <c r="O66" s="33" t="n">
        <v>3.88</v>
      </c>
    </row>
    <row r="67" customFormat="false" ht="15" hidden="false" customHeight="false" outlineLevel="0" collapsed="false">
      <c r="A67" s="32" t="n">
        <v>119</v>
      </c>
      <c r="B67" s="32" t="s">
        <v>166</v>
      </c>
      <c r="C67" s="32" t="s">
        <v>164</v>
      </c>
      <c r="D67" s="32" t="s">
        <v>100</v>
      </c>
      <c r="E67" s="33" t="n">
        <v>4.05</v>
      </c>
      <c r="F67" s="33" t="n">
        <v>2.23</v>
      </c>
      <c r="G67" s="34" t="n">
        <v>-1.91540902148689</v>
      </c>
      <c r="H67" s="34" t="n">
        <v>0.250787765566538</v>
      </c>
      <c r="I67" s="34" t="n">
        <v>1.28816699131322</v>
      </c>
      <c r="J67" s="34" t="n">
        <v>1.40064092710074</v>
      </c>
      <c r="K67" s="34" t="n">
        <v>1.09630184416803</v>
      </c>
      <c r="L67" s="11" t="n">
        <v>0.378</v>
      </c>
      <c r="M67" s="11" t="n">
        <v>0.123</v>
      </c>
      <c r="N67" s="35" t="n">
        <v>902.5</v>
      </c>
      <c r="O67" s="33" t="n">
        <v>2.01</v>
      </c>
    </row>
    <row r="68" customFormat="false" ht="15" hidden="false" customHeight="false" outlineLevel="0" collapsed="false">
      <c r="A68" s="32" t="n">
        <v>120</v>
      </c>
      <c r="B68" s="32" t="s">
        <v>167</v>
      </c>
      <c r="C68" s="32" t="s">
        <v>164</v>
      </c>
      <c r="D68" s="32" t="s">
        <v>102</v>
      </c>
      <c r="E68" s="33" t="n">
        <v>5.43</v>
      </c>
      <c r="F68" s="33" t="n">
        <v>3.42</v>
      </c>
      <c r="G68" s="34" t="n">
        <v>-2.19854063008487</v>
      </c>
      <c r="H68" s="34" t="n">
        <v>0.0854045888782878</v>
      </c>
      <c r="I68" s="34" t="n">
        <v>1.31159406644515</v>
      </c>
      <c r="J68" s="34" t="n">
        <v>1.47459754607936</v>
      </c>
      <c r="K68" s="34" t="n">
        <v>1.05263092277045</v>
      </c>
      <c r="L68" s="11" t="n">
        <v>0.39</v>
      </c>
      <c r="M68" s="11" t="n">
        <v>0.099</v>
      </c>
      <c r="N68" s="35" t="n">
        <v>1550.5</v>
      </c>
      <c r="O68" s="33" t="n">
        <v>1.82</v>
      </c>
    </row>
    <row r="69" customFormat="false" ht="15" hidden="false" customHeight="false" outlineLevel="0" collapsed="false">
      <c r="A69" s="32" t="n">
        <v>117</v>
      </c>
      <c r="B69" s="32" t="s">
        <v>168</v>
      </c>
      <c r="C69" s="32" t="s">
        <v>164</v>
      </c>
      <c r="D69" s="32" t="s">
        <v>100</v>
      </c>
      <c r="E69" s="33" t="n">
        <v>5.58</v>
      </c>
      <c r="F69" s="33" t="n">
        <v>3.04</v>
      </c>
      <c r="G69" s="34" t="n">
        <v>-1.28981889944899</v>
      </c>
      <c r="H69" s="34" t="n">
        <v>0.0567658117377038</v>
      </c>
      <c r="I69" s="34" t="n">
        <v>1.38383588396745</v>
      </c>
      <c r="J69" s="34" t="n">
        <v>1.46720398145799</v>
      </c>
      <c r="K69" s="34" t="n">
        <v>1.00000000000001</v>
      </c>
      <c r="L69" s="11" t="n">
        <v>0.3</v>
      </c>
      <c r="M69" s="11" t="n">
        <v>0.068</v>
      </c>
      <c r="N69" s="35" t="n">
        <v>2405.7</v>
      </c>
      <c r="O69" s="33" t="n">
        <v>2.08</v>
      </c>
    </row>
    <row r="70" customFormat="false" ht="15" hidden="false" customHeight="false" outlineLevel="0" collapsed="false">
      <c r="A70" s="32" t="n">
        <v>118</v>
      </c>
      <c r="B70" s="32" t="s">
        <v>169</v>
      </c>
      <c r="C70" s="32" t="s">
        <v>164</v>
      </c>
      <c r="D70" s="32" t="s">
        <v>102</v>
      </c>
      <c r="E70" s="33" t="n">
        <v>7.06</v>
      </c>
      <c r="F70" s="33" t="n">
        <v>4.98</v>
      </c>
      <c r="G70" s="34" t="n">
        <v>-1.53758221240034</v>
      </c>
      <c r="H70" s="34" t="n">
        <v>0.0715058207187263</v>
      </c>
      <c r="I70" s="34" t="n">
        <v>1.36296773778946</v>
      </c>
      <c r="J70" s="34" t="n">
        <v>1.49648802611062</v>
      </c>
      <c r="K70" s="34" t="n">
        <v>1.08370229460821</v>
      </c>
      <c r="L70" s="11" t="n">
        <v>0.332</v>
      </c>
      <c r="M70" s="11" t="n">
        <v>0.08</v>
      </c>
      <c r="N70" s="35" t="n">
        <v>1994.4</v>
      </c>
      <c r="O70" s="33" t="n">
        <v>2.54</v>
      </c>
    </row>
    <row r="71" customFormat="false" ht="15" hidden="false" customHeight="false" outlineLevel="0" collapsed="false">
      <c r="A71" s="32" t="n">
        <v>107</v>
      </c>
      <c r="B71" s="32" t="s">
        <v>170</v>
      </c>
      <c r="C71" s="32" t="s">
        <v>164</v>
      </c>
      <c r="D71" s="32" t="s">
        <v>100</v>
      </c>
      <c r="E71" s="33" t="n">
        <v>6.97</v>
      </c>
      <c r="F71" s="33" t="n">
        <v>3.78</v>
      </c>
      <c r="G71" s="34" t="n">
        <v>-1.68761858405664</v>
      </c>
      <c r="H71" s="34" t="n">
        <v>0.0879240711357918</v>
      </c>
      <c r="I71" s="34" t="n">
        <v>1.34640293587575</v>
      </c>
      <c r="J71" s="34" t="n">
        <v>1.44038793796561</v>
      </c>
      <c r="K71" s="34" t="n">
        <v>1.07157360119868</v>
      </c>
      <c r="L71" s="11" t="n">
        <v>0.357</v>
      </c>
      <c r="M71" s="11" t="n">
        <v>0.078</v>
      </c>
      <c r="N71" s="35" t="n">
        <v>1032.8</v>
      </c>
      <c r="O71" s="33" t="n">
        <v>2.56</v>
      </c>
    </row>
    <row r="72" customFormat="false" ht="15" hidden="false" customHeight="false" outlineLevel="0" collapsed="false">
      <c r="A72" s="32" t="n">
        <v>108</v>
      </c>
      <c r="B72" s="32" t="s">
        <v>171</v>
      </c>
      <c r="C72" s="32" t="s">
        <v>164</v>
      </c>
      <c r="D72" s="32" t="s">
        <v>102</v>
      </c>
      <c r="E72" s="33" t="n">
        <v>8.25</v>
      </c>
      <c r="F72" s="33" t="n">
        <v>5.69</v>
      </c>
      <c r="G72" s="34" t="n">
        <v>-1.37531727262991</v>
      </c>
      <c r="H72" s="34" t="n">
        <v>0.0523035786747406</v>
      </c>
      <c r="I72" s="34" t="n">
        <v>1.37943462678491</v>
      </c>
      <c r="J72" s="34" t="n">
        <v>1.00000000000002</v>
      </c>
      <c r="K72" s="34" t="n">
        <v>1.16269669512069</v>
      </c>
      <c r="L72" s="11" t="n">
        <v>0.271</v>
      </c>
      <c r="M72" s="11" t="n">
        <v>0.07</v>
      </c>
      <c r="N72" s="35" t="n">
        <v>2295.4</v>
      </c>
      <c r="O72" s="33" t="n">
        <v>3.19</v>
      </c>
    </row>
    <row r="73" customFormat="false" ht="15" hidden="false" customHeight="false" outlineLevel="0" collapsed="false">
      <c r="A73" s="32" t="n">
        <v>109</v>
      </c>
      <c r="B73" s="32" t="s">
        <v>172</v>
      </c>
      <c r="C73" s="32" t="s">
        <v>164</v>
      </c>
      <c r="D73" s="32" t="s">
        <v>100</v>
      </c>
      <c r="E73" s="33" t="n">
        <v>10.49</v>
      </c>
      <c r="F73" s="33" t="n">
        <v>5.95</v>
      </c>
      <c r="G73" s="34" t="n">
        <v>-1.12013948320082</v>
      </c>
      <c r="H73" s="34" t="n">
        <v>0.0598614820897582</v>
      </c>
      <c r="I73" s="34" t="n">
        <v>1.40391747177448</v>
      </c>
      <c r="J73" s="34" t="n">
        <v>1.52794202012397</v>
      </c>
      <c r="K73" s="34" t="n">
        <v>1.22695050167435</v>
      </c>
      <c r="L73" s="11" t="n">
        <v>0.272</v>
      </c>
      <c r="M73" s="11" t="n">
        <v>0.062</v>
      </c>
      <c r="N73" s="35" t="n">
        <v>2066.7</v>
      </c>
      <c r="O73" s="33" t="n">
        <v>4.27</v>
      </c>
    </row>
    <row r="74" customFormat="false" ht="15" hidden="false" customHeight="false" outlineLevel="0" collapsed="false">
      <c r="A74" s="32" t="n">
        <v>110</v>
      </c>
      <c r="B74" s="32" t="s">
        <v>173</v>
      </c>
      <c r="C74" s="32" t="s">
        <v>164</v>
      </c>
      <c r="D74" s="32" t="s">
        <v>102</v>
      </c>
      <c r="E74" s="33" t="n">
        <v>13.29</v>
      </c>
      <c r="F74" s="33" t="n">
        <v>9.02</v>
      </c>
      <c r="G74" s="34" t="n">
        <v>-1.61873303301359</v>
      </c>
      <c r="H74" s="34" t="n">
        <v>0.183765771166911</v>
      </c>
      <c r="I74" s="34" t="n">
        <v>1.37722087731298</v>
      </c>
      <c r="J74" s="34" t="n">
        <v>2.71861117561184</v>
      </c>
      <c r="K74" s="34" t="n">
        <v>1.15336284788839</v>
      </c>
      <c r="L74" s="11" t="n">
        <v>0.303</v>
      </c>
      <c r="M74" s="11" t="n">
        <v>0</v>
      </c>
      <c r="N74" s="35" t="n">
        <v>867</v>
      </c>
      <c r="O74" s="33" t="n">
        <v>4.54</v>
      </c>
    </row>
    <row r="75" customFormat="false" ht="15" hidden="false" customHeight="false" outlineLevel="0" collapsed="false">
      <c r="A75" s="32" t="n">
        <v>111</v>
      </c>
      <c r="B75" s="32" t="s">
        <v>174</v>
      </c>
      <c r="C75" s="32" t="s">
        <v>164</v>
      </c>
      <c r="D75" s="32" t="s">
        <v>100</v>
      </c>
      <c r="E75" s="33" t="n">
        <v>8.22</v>
      </c>
      <c r="F75" s="33" t="n">
        <v>4.5</v>
      </c>
      <c r="G75" s="34" t="n">
        <v>-1.27605041985311</v>
      </c>
      <c r="H75" s="34" t="n">
        <v>0.0511289858286518</v>
      </c>
      <c r="I75" s="34" t="n">
        <v>1.41667372359808</v>
      </c>
      <c r="J75" s="34" t="n">
        <v>1.52690617050966</v>
      </c>
      <c r="K75" s="34" t="n">
        <v>0.999999999999996</v>
      </c>
      <c r="L75" s="11" t="n">
        <v>0.396</v>
      </c>
      <c r="M75" s="11" t="n">
        <v>0.081</v>
      </c>
      <c r="N75" s="35" t="n">
        <v>2831.2</v>
      </c>
      <c r="O75" s="33" t="n">
        <v>3.09</v>
      </c>
    </row>
    <row r="76" customFormat="false" ht="15" hidden="false" customHeight="false" outlineLevel="0" collapsed="false">
      <c r="A76" s="32" t="n">
        <v>112</v>
      </c>
      <c r="B76" s="32" t="s">
        <v>175</v>
      </c>
      <c r="C76" s="32" t="s">
        <v>164</v>
      </c>
      <c r="D76" s="32" t="s">
        <v>102</v>
      </c>
      <c r="E76" s="33" t="n">
        <v>9.91</v>
      </c>
      <c r="F76" s="33" t="n">
        <v>6.82</v>
      </c>
      <c r="G76" s="34" t="n">
        <v>-2.13540984285575</v>
      </c>
      <c r="H76" s="34" t="n">
        <v>0.182221715414718</v>
      </c>
      <c r="I76" s="34" t="n">
        <v>1.35187969353318</v>
      </c>
      <c r="J76" s="34" t="n">
        <v>0.999999999999989</v>
      </c>
      <c r="K76" s="34" t="n">
        <v>1.04175307943092</v>
      </c>
      <c r="L76" s="11" t="n">
        <v>0.321</v>
      </c>
      <c r="M76" s="11" t="n">
        <v>0.068</v>
      </c>
      <c r="N76" s="35" t="n">
        <v>1034.6</v>
      </c>
      <c r="O76" s="33" t="n">
        <v>3.72</v>
      </c>
    </row>
    <row r="77" customFormat="false" ht="15" hidden="false" customHeight="false" outlineLevel="0" collapsed="false">
      <c r="A77" s="32" t="n">
        <v>115</v>
      </c>
      <c r="B77" s="32" t="s">
        <v>176</v>
      </c>
      <c r="C77" s="32" t="s">
        <v>164</v>
      </c>
      <c r="D77" s="32" t="s">
        <v>100</v>
      </c>
      <c r="E77" s="33" t="n">
        <v>5.91</v>
      </c>
      <c r="F77" s="33" t="n">
        <v>3.46</v>
      </c>
      <c r="G77" s="34" t="n">
        <v>-1.27865525675549</v>
      </c>
      <c r="H77" s="34" t="n">
        <v>0.10185264377402</v>
      </c>
      <c r="I77" s="34" t="n">
        <v>1.23893182794088</v>
      </c>
      <c r="J77" s="34" t="n">
        <v>1.40744797058193</v>
      </c>
      <c r="K77" s="34" t="n">
        <v>1.0978473588075</v>
      </c>
      <c r="L77" s="11" t="n">
        <v>0.347</v>
      </c>
      <c r="M77" s="11" t="n">
        <v>0.192</v>
      </c>
      <c r="N77" s="35" t="n">
        <v>1732.9</v>
      </c>
      <c r="O77" s="33" t="n">
        <v>2.71</v>
      </c>
    </row>
    <row r="78" customFormat="false" ht="15" hidden="false" customHeight="false" outlineLevel="0" collapsed="false">
      <c r="A78" s="32" t="n">
        <v>116</v>
      </c>
      <c r="B78" s="32" t="s">
        <v>177</v>
      </c>
      <c r="C78" s="32" t="s">
        <v>164</v>
      </c>
      <c r="D78" s="32" t="s">
        <v>102</v>
      </c>
      <c r="E78" s="33" t="n">
        <v>7.46</v>
      </c>
      <c r="F78" s="33" t="n">
        <v>4.75</v>
      </c>
      <c r="G78" s="34" t="n">
        <v>-1.59277342001783</v>
      </c>
      <c r="H78" s="34" t="n">
        <v>0.0557760652081081</v>
      </c>
      <c r="I78" s="34" t="n">
        <v>1.30729310488567</v>
      </c>
      <c r="J78" s="34" t="n">
        <v>1.49445590895557</v>
      </c>
      <c r="K78" s="34" t="n">
        <v>1.0347648532711</v>
      </c>
      <c r="L78" s="11" t="n">
        <v>0.368</v>
      </c>
      <c r="M78" s="11" t="n">
        <v>0.076</v>
      </c>
      <c r="N78" s="35" t="n">
        <v>2804.3</v>
      </c>
      <c r="O78" s="33" t="n">
        <v>2.45</v>
      </c>
    </row>
    <row r="79" customFormat="false" ht="15" hidden="false" customHeight="false" outlineLevel="0" collapsed="false">
      <c r="A79" s="32" t="n">
        <v>113</v>
      </c>
      <c r="B79" s="32" t="s">
        <v>178</v>
      </c>
      <c r="C79" s="32" t="s">
        <v>164</v>
      </c>
      <c r="D79" s="32" t="s">
        <v>100</v>
      </c>
      <c r="E79" s="33" t="n">
        <v>7</v>
      </c>
      <c r="F79" s="33" t="n">
        <v>3.79</v>
      </c>
      <c r="G79" s="34" t="n">
        <v>-1.56374212308752</v>
      </c>
      <c r="H79" s="34" t="n">
        <v>0.108434814900827</v>
      </c>
      <c r="I79" s="34" t="n">
        <v>1.55764857264918</v>
      </c>
      <c r="J79" s="34" t="n">
        <v>1.46055844908688</v>
      </c>
      <c r="K79" s="34" t="n">
        <v>0.954803270842199</v>
      </c>
      <c r="L79" s="11" t="n">
        <v>0.279</v>
      </c>
      <c r="M79" s="11" t="n">
        <v>0.062</v>
      </c>
      <c r="N79" s="35" t="n">
        <v>1821.9</v>
      </c>
      <c r="O79" s="33" t="n">
        <v>3.06</v>
      </c>
    </row>
    <row r="80" customFormat="false" ht="15" hidden="false" customHeight="false" outlineLevel="0" collapsed="false">
      <c r="A80" s="32" t="n">
        <v>114</v>
      </c>
      <c r="B80" s="32" t="s">
        <v>179</v>
      </c>
      <c r="C80" s="32" t="s">
        <v>164</v>
      </c>
      <c r="D80" s="32" t="s">
        <v>102</v>
      </c>
      <c r="E80" s="33" t="n">
        <v>8.61</v>
      </c>
      <c r="F80" s="33" t="n">
        <v>5.55</v>
      </c>
      <c r="G80" s="34" t="n">
        <v>-1.86552823426815</v>
      </c>
      <c r="H80" s="34" t="n">
        <v>0.0619037319958909</v>
      </c>
      <c r="I80" s="34" t="n">
        <v>1.38166035125471</v>
      </c>
      <c r="J80" s="34" t="n">
        <v>1.47528557220649</v>
      </c>
      <c r="K80" s="34" t="n">
        <v>1.15624988277428</v>
      </c>
      <c r="L80" s="11" t="n">
        <v>0.326</v>
      </c>
      <c r="M80" s="11" t="n">
        <v>0.089</v>
      </c>
      <c r="N80" s="35" t="n">
        <v>2177.9</v>
      </c>
      <c r="O80" s="33" t="n">
        <v>3.21</v>
      </c>
    </row>
    <row r="81" customFormat="false" ht="15" hidden="false" customHeight="false" outlineLevel="0" collapsed="false">
      <c r="A81" s="32" t="n">
        <v>101</v>
      </c>
      <c r="B81" s="32" t="s">
        <v>180</v>
      </c>
      <c r="C81" s="32" t="s">
        <v>164</v>
      </c>
      <c r="D81" s="32" t="s">
        <v>100</v>
      </c>
      <c r="E81" s="33" t="n">
        <v>9.2</v>
      </c>
      <c r="F81" s="33" t="n">
        <v>5.14</v>
      </c>
      <c r="G81" s="34" t="n">
        <v>-1.3653457778763</v>
      </c>
      <c r="H81" s="34" t="n">
        <v>0.295774007726189</v>
      </c>
      <c r="I81" s="34" t="n">
        <v>1.47114795193967</v>
      </c>
      <c r="J81" s="34" t="n">
        <v>1.5968531229252</v>
      </c>
      <c r="K81" s="34" t="n">
        <v>1.15980759218951</v>
      </c>
      <c r="L81" s="11" t="n">
        <v>0.28</v>
      </c>
      <c r="M81" s="11" t="n">
        <v>0.106</v>
      </c>
      <c r="N81" s="35" t="n">
        <v>1132.1</v>
      </c>
      <c r="O81" s="33" t="n">
        <v>3.89</v>
      </c>
    </row>
    <row r="82" customFormat="false" ht="15" hidden="false" customHeight="false" outlineLevel="0" collapsed="false">
      <c r="A82" s="32" t="n">
        <v>102</v>
      </c>
      <c r="B82" s="32" t="s">
        <v>181</v>
      </c>
      <c r="C82" s="32" t="s">
        <v>164</v>
      </c>
      <c r="D82" s="32" t="s">
        <v>102</v>
      </c>
      <c r="E82" s="33" t="n">
        <v>11.25</v>
      </c>
      <c r="F82" s="33" t="n">
        <v>7.36</v>
      </c>
      <c r="G82" s="34" t="n">
        <v>-1.84129486493457</v>
      </c>
      <c r="H82" s="34" t="n">
        <v>0.0420424951258597</v>
      </c>
      <c r="I82" s="34" t="n">
        <v>1.36032477813547</v>
      </c>
      <c r="J82" s="34" t="n">
        <v>1.51585966906012</v>
      </c>
      <c r="K82" s="34" t="n">
        <v>1.11705197941292</v>
      </c>
      <c r="L82" s="11" t="n">
        <v>0.215</v>
      </c>
      <c r="M82" s="11" t="n">
        <v>0.079</v>
      </c>
      <c r="N82" s="35" t="n">
        <v>4406.8</v>
      </c>
      <c r="O82" s="33" t="n">
        <v>4.06</v>
      </c>
    </row>
    <row r="83" customFormat="false" ht="15" hidden="false" customHeight="false" outlineLevel="0" collapsed="false">
      <c r="A83" s="32" t="n">
        <v>105</v>
      </c>
      <c r="B83" s="32" t="s">
        <v>182</v>
      </c>
      <c r="C83" s="32" t="s">
        <v>164</v>
      </c>
      <c r="D83" s="32" t="s">
        <v>100</v>
      </c>
      <c r="E83" s="33" t="n">
        <v>6.1</v>
      </c>
      <c r="F83" s="33" t="n">
        <v>3.23</v>
      </c>
      <c r="G83" s="34" t="n">
        <v>-1.43505786239968</v>
      </c>
      <c r="H83" s="34" t="n">
        <v>0.0619800737286251</v>
      </c>
      <c r="I83" s="34" t="n">
        <v>1.34337407756332</v>
      </c>
      <c r="J83" s="34" t="n">
        <v>1.51378720343886</v>
      </c>
      <c r="K83" s="34" t="n">
        <v>1.08617733823067</v>
      </c>
      <c r="L83" s="11" t="n">
        <v>0.305</v>
      </c>
      <c r="M83" s="11" t="n">
        <v>0.089</v>
      </c>
      <c r="N83" s="35" t="n">
        <v>1489.7</v>
      </c>
      <c r="O83" s="33" t="n">
        <v>2.27</v>
      </c>
    </row>
    <row r="84" customFormat="false" ht="15" hidden="false" customHeight="false" outlineLevel="0" collapsed="false">
      <c r="A84" s="32" t="n">
        <v>106</v>
      </c>
      <c r="B84" s="32" t="s">
        <v>183</v>
      </c>
      <c r="C84" s="32" t="s">
        <v>164</v>
      </c>
      <c r="D84" s="32" t="s">
        <v>102</v>
      </c>
      <c r="E84" s="33" t="n">
        <v>6.99</v>
      </c>
      <c r="F84" s="33" t="n">
        <v>4.72</v>
      </c>
      <c r="G84" s="34" t="n">
        <v>-1.44224332115569</v>
      </c>
      <c r="H84" s="34" t="n">
        <v>0.101298994072251</v>
      </c>
      <c r="I84" s="34" t="n">
        <v>1.32500621767626</v>
      </c>
      <c r="J84" s="34" t="n">
        <v>1.51103081438206</v>
      </c>
      <c r="K84" s="34" t="n">
        <v>1.1475132715766</v>
      </c>
      <c r="L84" s="11" t="n">
        <v>0.269</v>
      </c>
      <c r="M84" s="11" t="n">
        <v>0.07</v>
      </c>
      <c r="N84" s="35" t="n">
        <v>1396.5</v>
      </c>
      <c r="O84" s="33" t="n">
        <v>2.87</v>
      </c>
    </row>
    <row r="85" customFormat="false" ht="15" hidden="false" customHeight="false" outlineLevel="0" collapsed="false">
      <c r="A85" s="32" t="n">
        <v>29</v>
      </c>
      <c r="B85" s="32" t="s">
        <v>184</v>
      </c>
      <c r="C85" s="32" t="s">
        <v>185</v>
      </c>
      <c r="D85" s="32" t="s">
        <v>100</v>
      </c>
      <c r="E85" s="33" t="n">
        <v>5.85</v>
      </c>
      <c r="F85" s="33" t="n">
        <v>3.34</v>
      </c>
      <c r="G85" s="34" t="n">
        <v>-1.23856321489122</v>
      </c>
      <c r="H85" s="34" t="n">
        <v>0.0588670951931691</v>
      </c>
      <c r="I85" s="34" t="n">
        <v>1.3426458388928</v>
      </c>
      <c r="J85" s="34" t="n">
        <v>1.49826322265629</v>
      </c>
      <c r="K85" s="34" t="n">
        <v>1.11816648404532</v>
      </c>
      <c r="L85" s="11" t="n">
        <v>0.302</v>
      </c>
      <c r="M85" s="11" t="n">
        <v>0</v>
      </c>
      <c r="N85" s="35" t="n">
        <v>2965.9</v>
      </c>
      <c r="O85" s="33" t="n">
        <v>2.12</v>
      </c>
    </row>
    <row r="86" customFormat="false" ht="15" hidden="false" customHeight="false" outlineLevel="0" collapsed="false">
      <c r="A86" s="32" t="n">
        <v>30</v>
      </c>
      <c r="B86" s="32" t="s">
        <v>186</v>
      </c>
      <c r="C86" s="32" t="s">
        <v>185</v>
      </c>
      <c r="D86" s="32" t="s">
        <v>102</v>
      </c>
      <c r="E86" s="33" t="n">
        <v>7.16</v>
      </c>
      <c r="F86" s="33" t="n">
        <v>5.04</v>
      </c>
      <c r="G86" s="34" t="n">
        <v>-1.13327688931119</v>
      </c>
      <c r="H86" s="34" t="n">
        <v>0.0975928983859651</v>
      </c>
      <c r="I86" s="34" t="n">
        <v>1.27195878754738</v>
      </c>
      <c r="J86" s="34" t="n">
        <v>1.40601033432239</v>
      </c>
      <c r="K86" s="34" t="n">
        <v>1.1496883230383</v>
      </c>
      <c r="L86" s="11" t="n">
        <v>0.32</v>
      </c>
      <c r="M86" s="11" t="n">
        <v>0.042</v>
      </c>
      <c r="N86" s="35" t="n">
        <v>1515.4</v>
      </c>
      <c r="O86" s="33" t="n">
        <v>2.51</v>
      </c>
    </row>
    <row r="87" customFormat="false" ht="15" hidden="false" customHeight="false" outlineLevel="0" collapsed="false">
      <c r="A87" s="32" t="n">
        <v>31</v>
      </c>
      <c r="B87" s="32" t="s">
        <v>187</v>
      </c>
      <c r="C87" s="32" t="s">
        <v>185</v>
      </c>
      <c r="D87" s="32" t="s">
        <v>100</v>
      </c>
      <c r="E87" s="33" t="n">
        <v>2.79</v>
      </c>
      <c r="F87" s="33" t="n">
        <v>1.51</v>
      </c>
      <c r="G87" s="34" t="n">
        <v>-1.27610701697013</v>
      </c>
      <c r="H87" s="34" t="n">
        <v>0.0638487512926507</v>
      </c>
      <c r="I87" s="34" t="n">
        <v>1.30542873453253</v>
      </c>
      <c r="J87" s="34" t="n">
        <v>1.48933303322771</v>
      </c>
      <c r="K87" s="34" t="n">
        <v>1.10226249693992</v>
      </c>
      <c r="L87" s="11" t="n">
        <v>0.276</v>
      </c>
      <c r="M87" s="11" t="n">
        <v>0.003</v>
      </c>
      <c r="N87" s="35" t="n">
        <v>2482.6</v>
      </c>
      <c r="O87" s="33" t="n">
        <v>1.3</v>
      </c>
    </row>
    <row r="88" customFormat="false" ht="15" hidden="false" customHeight="false" outlineLevel="0" collapsed="false">
      <c r="A88" s="32" t="n">
        <v>32</v>
      </c>
      <c r="B88" s="32" t="s">
        <v>188</v>
      </c>
      <c r="C88" s="32" t="s">
        <v>185</v>
      </c>
      <c r="D88" s="32" t="s">
        <v>102</v>
      </c>
      <c r="E88" s="33" t="n">
        <v>3.6</v>
      </c>
      <c r="F88" s="33" t="n">
        <v>2.3</v>
      </c>
      <c r="G88" s="34" t="n">
        <v>-1.23551828997173</v>
      </c>
      <c r="H88" s="34" t="n">
        <v>0.0853510480103686</v>
      </c>
      <c r="I88" s="34" t="n">
        <v>1.34099676059002</v>
      </c>
      <c r="J88" s="34" t="n">
        <v>1.46966312299762</v>
      </c>
      <c r="K88" s="34" t="n">
        <v>1.00000000000003</v>
      </c>
      <c r="L88" s="11" t="n">
        <v>0.299</v>
      </c>
      <c r="M88" s="11" t="n">
        <v>0.017</v>
      </c>
      <c r="N88" s="35" t="n">
        <v>2528.8</v>
      </c>
      <c r="O88" s="33" t="n">
        <v>1.28</v>
      </c>
    </row>
    <row r="89" customFormat="false" ht="15" hidden="false" customHeight="false" outlineLevel="0" collapsed="false">
      <c r="A89" s="32" t="n">
        <v>25</v>
      </c>
      <c r="B89" s="32" t="s">
        <v>189</v>
      </c>
      <c r="C89" s="32" t="s">
        <v>185</v>
      </c>
      <c r="D89" s="32" t="s">
        <v>100</v>
      </c>
      <c r="E89" s="33" t="n">
        <v>4.82</v>
      </c>
      <c r="F89" s="33" t="n">
        <v>2.76</v>
      </c>
      <c r="G89" s="34" t="n">
        <v>-1.30456974381843</v>
      </c>
      <c r="H89" s="34" t="n">
        <v>0.0866439261876482</v>
      </c>
      <c r="I89" s="34" t="n">
        <v>1.30050689033363</v>
      </c>
      <c r="J89" s="34" t="n">
        <v>1.584122146188</v>
      </c>
      <c r="K89" s="34" t="n">
        <v>1.09454539133726</v>
      </c>
      <c r="L89" s="11" t="n">
        <v>0.359</v>
      </c>
      <c r="M89" s="11" t="n">
        <v>0.048</v>
      </c>
      <c r="N89" s="35" t="n">
        <v>1681.4</v>
      </c>
      <c r="O89" s="33" t="n">
        <v>2.02</v>
      </c>
    </row>
    <row r="90" customFormat="false" ht="15" hidden="false" customHeight="false" outlineLevel="0" collapsed="false">
      <c r="A90" s="32" t="n">
        <v>26</v>
      </c>
      <c r="B90" s="32" t="s">
        <v>190</v>
      </c>
      <c r="C90" s="32" t="s">
        <v>185</v>
      </c>
      <c r="D90" s="32" t="s">
        <v>102</v>
      </c>
      <c r="E90" s="33" t="n">
        <v>6.01</v>
      </c>
      <c r="F90" s="33" t="n">
        <v>3.99</v>
      </c>
      <c r="G90" s="34" t="n">
        <v>-1.18753493851817</v>
      </c>
      <c r="H90" s="34" t="n">
        <v>0.0519466193577639</v>
      </c>
      <c r="I90" s="34" t="n">
        <v>1.34224671995297</v>
      </c>
      <c r="J90" s="34" t="n">
        <v>1.55693631599543</v>
      </c>
      <c r="K90" s="34" t="n">
        <v>1.16700887168073</v>
      </c>
      <c r="L90" s="11" t="n">
        <v>0.343</v>
      </c>
      <c r="M90" s="11" t="n">
        <v>0.022</v>
      </c>
      <c r="N90" s="35" t="n">
        <v>3170</v>
      </c>
      <c r="O90" s="33" t="n">
        <v>2.06</v>
      </c>
    </row>
    <row r="91" customFormat="false" ht="15" hidden="false" customHeight="false" outlineLevel="0" collapsed="false">
      <c r="A91" s="32" t="n">
        <v>21</v>
      </c>
      <c r="B91" s="32" t="s">
        <v>191</v>
      </c>
      <c r="C91" s="32" t="s">
        <v>185</v>
      </c>
      <c r="D91" s="32" t="s">
        <v>100</v>
      </c>
      <c r="E91" s="33" t="n">
        <v>5.42</v>
      </c>
      <c r="F91" s="33" t="n">
        <v>3.02</v>
      </c>
      <c r="G91" s="34" t="n">
        <v>-1.32230242337117</v>
      </c>
      <c r="H91" s="34" t="n">
        <v>0.0722869674335194</v>
      </c>
      <c r="I91" s="34" t="n">
        <v>1.34860883987833</v>
      </c>
      <c r="J91" s="34" t="n">
        <v>1.43195407578279</v>
      </c>
      <c r="K91" s="34" t="n">
        <v>1.1453109696699</v>
      </c>
      <c r="L91" s="11" t="n">
        <v>0.28</v>
      </c>
      <c r="M91" s="11" t="n">
        <v>0</v>
      </c>
      <c r="N91" s="35" t="n">
        <v>2026.8</v>
      </c>
      <c r="O91" s="33" t="n">
        <v>2.42</v>
      </c>
    </row>
    <row r="92" customFormat="false" ht="15" hidden="false" customHeight="false" outlineLevel="0" collapsed="false">
      <c r="A92" s="32" t="n">
        <v>22</v>
      </c>
      <c r="B92" s="32" t="s">
        <v>192</v>
      </c>
      <c r="C92" s="32" t="s">
        <v>185</v>
      </c>
      <c r="D92" s="32" t="s">
        <v>102</v>
      </c>
      <c r="E92" s="33" t="n">
        <v>6.98</v>
      </c>
      <c r="F92" s="33" t="n">
        <v>4.56</v>
      </c>
      <c r="G92" s="34" t="n">
        <v>-1.24010703887129</v>
      </c>
      <c r="H92" s="34" t="n">
        <v>0.072206654479095</v>
      </c>
      <c r="I92" s="34" t="n">
        <v>1.32651065559421</v>
      </c>
      <c r="J92" s="34" t="n">
        <v>1.53115228286949</v>
      </c>
      <c r="K92" s="34" t="n">
        <v>1.1025723106814</v>
      </c>
      <c r="L92" s="11" t="n">
        <v>0.234</v>
      </c>
      <c r="M92" s="11" t="n">
        <v>0</v>
      </c>
      <c r="N92" s="35" t="n">
        <v>1832</v>
      </c>
      <c r="O92" s="33" t="n">
        <v>2.4</v>
      </c>
    </row>
    <row r="93" customFormat="false" ht="15" hidden="false" customHeight="false" outlineLevel="0" collapsed="false">
      <c r="A93" s="32" t="n">
        <v>23</v>
      </c>
      <c r="B93" s="32" t="s">
        <v>193</v>
      </c>
      <c r="C93" s="32" t="s">
        <v>185</v>
      </c>
      <c r="D93" s="32" t="s">
        <v>100</v>
      </c>
      <c r="E93" s="33" t="n">
        <v>5.06</v>
      </c>
      <c r="F93" s="33" t="n">
        <v>2.99</v>
      </c>
      <c r="G93" s="34" t="n">
        <v>-1.12145492233683</v>
      </c>
      <c r="H93" s="34" t="n">
        <v>0.0738814940218299</v>
      </c>
      <c r="I93" s="34" t="n">
        <v>1.42413555583727</v>
      </c>
      <c r="J93" s="34" t="n">
        <v>1.56652391513971</v>
      </c>
      <c r="K93" s="34" t="n">
        <v>1.16619352830167</v>
      </c>
      <c r="L93" s="11" t="n">
        <v>0.34</v>
      </c>
      <c r="M93" s="11" t="n">
        <v>0.013</v>
      </c>
      <c r="N93" s="35" t="n">
        <v>2074.8</v>
      </c>
      <c r="O93" s="33" t="n">
        <v>2.41</v>
      </c>
    </row>
    <row r="94" customFormat="false" ht="15" hidden="false" customHeight="false" outlineLevel="0" collapsed="false">
      <c r="A94" s="32" t="n">
        <v>24</v>
      </c>
      <c r="B94" s="32" t="s">
        <v>194</v>
      </c>
      <c r="C94" s="32" t="s">
        <v>185</v>
      </c>
      <c r="D94" s="32" t="s">
        <v>102</v>
      </c>
      <c r="E94" s="33" t="n">
        <v>6.64</v>
      </c>
      <c r="F94" s="33" t="n">
        <v>4.23</v>
      </c>
      <c r="G94" s="34" t="n">
        <v>-1.44813834083758</v>
      </c>
      <c r="H94" s="34" t="n">
        <v>0.0640799506114932</v>
      </c>
      <c r="I94" s="34" t="n">
        <v>1.34871274558892</v>
      </c>
      <c r="J94" s="34" t="n">
        <v>1.44896341645814</v>
      </c>
      <c r="K94" s="34" t="n">
        <v>1.30813218394704</v>
      </c>
      <c r="L94" s="11" t="n">
        <v>0.316</v>
      </c>
      <c r="M94" s="11" t="n">
        <v>0.001</v>
      </c>
      <c r="N94" s="35" t="n">
        <v>1846.4</v>
      </c>
      <c r="O94" s="33" t="n">
        <v>2.07</v>
      </c>
    </row>
    <row r="95" customFormat="false" ht="15" hidden="false" customHeight="false" outlineLevel="0" collapsed="false">
      <c r="A95" s="32" t="n">
        <v>33</v>
      </c>
      <c r="B95" s="32" t="s">
        <v>195</v>
      </c>
      <c r="C95" s="32" t="s">
        <v>185</v>
      </c>
      <c r="D95" s="32" t="s">
        <v>100</v>
      </c>
      <c r="E95" s="33" t="n">
        <v>2.31</v>
      </c>
      <c r="F95" s="33" t="n">
        <v>1.4</v>
      </c>
      <c r="G95" s="34" t="n">
        <v>-1.91681094582529</v>
      </c>
      <c r="H95" s="34" t="n">
        <v>0.261492423989651</v>
      </c>
      <c r="I95" s="34" t="n">
        <v>1.02325129234648</v>
      </c>
      <c r="J95" s="34" t="n">
        <v>2.31334777912512</v>
      </c>
      <c r="K95" s="34" t="n">
        <v>1.06814286685036</v>
      </c>
      <c r="L95" s="11" t="n">
        <v>0.228</v>
      </c>
      <c r="M95" s="11" t="n">
        <v>0</v>
      </c>
      <c r="N95" s="35" t="n">
        <v>1301.1</v>
      </c>
      <c r="O95" s="33" t="n">
        <v>1.01</v>
      </c>
    </row>
    <row r="96" customFormat="false" ht="15" hidden="false" customHeight="false" outlineLevel="0" collapsed="false">
      <c r="A96" s="32" t="n">
        <v>34</v>
      </c>
      <c r="B96" s="32" t="s">
        <v>196</v>
      </c>
      <c r="C96" s="32" t="s">
        <v>185</v>
      </c>
      <c r="D96" s="32" t="s">
        <v>102</v>
      </c>
      <c r="E96" s="33" t="n">
        <v>3</v>
      </c>
      <c r="F96" s="33" t="n">
        <v>1.99</v>
      </c>
      <c r="G96" s="34" t="n">
        <v>-1.33964083885543</v>
      </c>
      <c r="H96" s="34" t="n">
        <v>0.0458072023609921</v>
      </c>
      <c r="I96" s="34" t="n">
        <v>1.33836592875882</v>
      </c>
      <c r="J96" s="34" t="n">
        <v>1.5317636414756</v>
      </c>
      <c r="K96" s="34" t="n">
        <v>1.1211672529892</v>
      </c>
      <c r="L96" s="11" t="n">
        <v>0.408</v>
      </c>
      <c r="M96" s="11" t="n">
        <v>0</v>
      </c>
      <c r="N96" s="35" t="n">
        <v>4649.9</v>
      </c>
      <c r="O96" s="33" t="n">
        <v>0.91</v>
      </c>
    </row>
    <row r="97" customFormat="false" ht="15" hidden="false" customHeight="false" outlineLevel="0" collapsed="false">
      <c r="A97" s="32" t="n">
        <v>35</v>
      </c>
      <c r="B97" s="32" t="s">
        <v>197</v>
      </c>
      <c r="C97" s="32" t="s">
        <v>185</v>
      </c>
      <c r="D97" s="32" t="s">
        <v>100</v>
      </c>
      <c r="E97" s="33" t="n">
        <v>4.45</v>
      </c>
      <c r="F97" s="33" t="n">
        <v>2.45</v>
      </c>
      <c r="G97" s="34" t="n">
        <v>-1.13350641881442</v>
      </c>
      <c r="H97" s="34" t="n">
        <v>0.0659486563109551</v>
      </c>
      <c r="I97" s="34" t="n">
        <v>1.37647234110226</v>
      </c>
      <c r="J97" s="34" t="n">
        <v>1.52106451003855</v>
      </c>
      <c r="K97" s="34" t="n">
        <v>1.11769916103256</v>
      </c>
      <c r="L97" s="11" t="n">
        <v>0.429</v>
      </c>
      <c r="M97" s="11" t="n">
        <v>0.016</v>
      </c>
      <c r="N97" s="35" t="n">
        <v>1819.9</v>
      </c>
      <c r="O97" s="33" t="n">
        <v>2.1</v>
      </c>
    </row>
    <row r="98" customFormat="false" ht="15" hidden="false" customHeight="false" outlineLevel="0" collapsed="false">
      <c r="A98" s="32" t="n">
        <v>36</v>
      </c>
      <c r="B98" s="32" t="s">
        <v>198</v>
      </c>
      <c r="C98" s="32" t="s">
        <v>185</v>
      </c>
      <c r="D98" s="32" t="s">
        <v>102</v>
      </c>
      <c r="E98" s="33" t="n">
        <v>5.96</v>
      </c>
      <c r="F98" s="33" t="n">
        <v>3.86</v>
      </c>
      <c r="G98" s="34" t="n">
        <v>-1.23040912611525</v>
      </c>
      <c r="H98" s="34" t="n">
        <v>0.0616480233500251</v>
      </c>
      <c r="I98" s="34" t="n">
        <v>1.35052093228036</v>
      </c>
      <c r="J98" s="34" t="n">
        <v>1.52698813398916</v>
      </c>
      <c r="K98" s="34" t="n">
        <v>1.11992585893285</v>
      </c>
      <c r="L98" s="11" t="n">
        <v>0.333</v>
      </c>
      <c r="M98" s="11" t="n">
        <v>0.007</v>
      </c>
      <c r="N98" s="35" t="n">
        <v>2506.1</v>
      </c>
      <c r="O98" s="33" t="n">
        <v>2</v>
      </c>
    </row>
    <row r="99" customFormat="false" ht="15" hidden="false" customHeight="false" outlineLevel="0" collapsed="false">
      <c r="A99" s="32" t="n">
        <v>37</v>
      </c>
      <c r="B99" s="32" t="s">
        <v>199</v>
      </c>
      <c r="C99" s="32" t="s">
        <v>185</v>
      </c>
      <c r="D99" s="32" t="s">
        <v>100</v>
      </c>
      <c r="E99" s="33" t="n">
        <v>2.11</v>
      </c>
      <c r="F99" s="33" t="n">
        <v>1.16</v>
      </c>
      <c r="G99" s="34" t="n">
        <v>-1.56830500003723</v>
      </c>
      <c r="H99" s="34" t="n">
        <v>0.127164204938688</v>
      </c>
      <c r="I99" s="34" t="n">
        <v>1.30597190822075</v>
      </c>
      <c r="J99" s="34" t="n">
        <v>1.37382629983684</v>
      </c>
      <c r="K99" s="34" t="n">
        <v>1.0969492629098</v>
      </c>
      <c r="L99" s="11" t="n">
        <v>0.329</v>
      </c>
      <c r="M99" s="11" t="n">
        <v>0</v>
      </c>
      <c r="N99" s="35" t="n">
        <v>1040.4</v>
      </c>
      <c r="O99" s="33" t="n">
        <v>0.78</v>
      </c>
    </row>
    <row r="100" customFormat="false" ht="15" hidden="false" customHeight="false" outlineLevel="0" collapsed="false">
      <c r="A100" s="32" t="n">
        <v>38</v>
      </c>
      <c r="B100" s="32" t="s">
        <v>200</v>
      </c>
      <c r="C100" s="32" t="s">
        <v>185</v>
      </c>
      <c r="D100" s="32" t="s">
        <v>102</v>
      </c>
      <c r="E100" s="33" t="n">
        <v>2.51</v>
      </c>
      <c r="F100" s="33" t="n">
        <v>1.73</v>
      </c>
      <c r="G100" s="34" t="n">
        <v>-1.57598284960624</v>
      </c>
      <c r="H100" s="34" t="n">
        <v>0.0521301964356611</v>
      </c>
      <c r="I100" s="34" t="n">
        <v>1.35396353445936</v>
      </c>
      <c r="J100" s="34" t="n">
        <v>1.49913280046644</v>
      </c>
      <c r="K100" s="34" t="n">
        <v>1.14083723482967</v>
      </c>
      <c r="L100" s="11" t="n">
        <v>0.276</v>
      </c>
      <c r="M100" s="11" t="n">
        <v>0.017</v>
      </c>
      <c r="N100" s="35" t="n">
        <v>2981.3</v>
      </c>
      <c r="O100" s="33" t="n">
        <v>0.95</v>
      </c>
    </row>
    <row r="101" customFormat="false" ht="15" hidden="false" customHeight="false" outlineLevel="0" collapsed="false">
      <c r="A101" s="32" t="n">
        <v>27</v>
      </c>
      <c r="B101" s="32" t="s">
        <v>201</v>
      </c>
      <c r="C101" s="32" t="s">
        <v>185</v>
      </c>
      <c r="D101" s="32" t="s">
        <v>100</v>
      </c>
      <c r="E101" s="33" t="n">
        <v>3.51</v>
      </c>
      <c r="F101" s="33" t="n">
        <v>1.83</v>
      </c>
      <c r="G101" s="34" t="n">
        <v>-1.45492018127439</v>
      </c>
      <c r="H101" s="34" t="n">
        <v>0.143107044626092</v>
      </c>
      <c r="I101" s="34" t="n">
        <v>1.28280234583626</v>
      </c>
      <c r="J101" s="34" t="n">
        <v>1.37713793918831</v>
      </c>
      <c r="K101" s="34" t="n">
        <v>1</v>
      </c>
      <c r="L101" s="11" t="n">
        <v>0.413</v>
      </c>
      <c r="M101" s="11" t="n">
        <v>0.007</v>
      </c>
      <c r="N101" s="35" t="n">
        <v>731.8</v>
      </c>
      <c r="O101" s="33" t="n">
        <v>1.56</v>
      </c>
    </row>
    <row r="102" customFormat="false" ht="15" hidden="false" customHeight="false" outlineLevel="0" collapsed="false">
      <c r="A102" s="32" t="n">
        <v>28</v>
      </c>
      <c r="B102" s="32" t="s">
        <v>202</v>
      </c>
      <c r="C102" s="32" t="s">
        <v>185</v>
      </c>
      <c r="D102" s="32" t="s">
        <v>102</v>
      </c>
      <c r="E102" s="33" t="n">
        <v>4.23</v>
      </c>
      <c r="F102" s="33" t="n">
        <v>2.67</v>
      </c>
      <c r="G102" s="34" t="n">
        <v>-1.63215008457542</v>
      </c>
      <c r="H102" s="34" t="n">
        <v>0.0595943969223526</v>
      </c>
      <c r="I102" s="34" t="n">
        <v>1.33093120097395</v>
      </c>
      <c r="J102" s="34" t="n">
        <v>1.00000000000001</v>
      </c>
      <c r="K102" s="34" t="n">
        <v>1.07344260615864</v>
      </c>
      <c r="L102" s="11" t="n">
        <v>0.362</v>
      </c>
      <c r="M102" s="11" t="n">
        <v>0.001</v>
      </c>
      <c r="N102" s="35" t="n">
        <v>1485.2</v>
      </c>
      <c r="O102" s="33" t="n">
        <v>1.68</v>
      </c>
    </row>
    <row r="103" customFormat="false" ht="15" hidden="false" customHeight="false" outlineLevel="0" collapsed="false">
      <c r="A103" s="32" t="n">
        <v>39</v>
      </c>
      <c r="B103" s="32" t="s">
        <v>203</v>
      </c>
      <c r="C103" s="32" t="s">
        <v>185</v>
      </c>
      <c r="D103" s="32" t="s">
        <v>100</v>
      </c>
      <c r="E103" s="33" t="n">
        <v>1.7</v>
      </c>
      <c r="F103" s="33" t="n">
        <v>0.98</v>
      </c>
      <c r="G103" s="34" t="n">
        <v>-1.70632328702667</v>
      </c>
      <c r="H103" s="34" t="n">
        <v>0.292925681276567</v>
      </c>
      <c r="I103" s="34" t="n">
        <v>2.90689186346861</v>
      </c>
      <c r="J103" s="34" t="n">
        <v>3.18316639330969</v>
      </c>
      <c r="K103" s="34" t="n">
        <v>0.999999999999998</v>
      </c>
      <c r="L103" s="11" t="n">
        <v>0.173</v>
      </c>
      <c r="M103" s="11" t="n">
        <v>0</v>
      </c>
      <c r="N103" s="35" t="n">
        <v>1777.3</v>
      </c>
      <c r="O103" s="33" t="n">
        <v>0.79</v>
      </c>
    </row>
    <row r="104" customFormat="false" ht="15" hidden="false" customHeight="false" outlineLevel="0" collapsed="false">
      <c r="A104" s="32" t="n">
        <v>40</v>
      </c>
      <c r="B104" s="32" t="s">
        <v>204</v>
      </c>
      <c r="C104" s="32" t="s">
        <v>185</v>
      </c>
      <c r="D104" s="32" t="s">
        <v>102</v>
      </c>
      <c r="E104" s="33" t="n">
        <v>2.12</v>
      </c>
      <c r="F104" s="33" t="n">
        <v>1.33</v>
      </c>
      <c r="G104" s="34" t="n">
        <v>-0.853944147627072</v>
      </c>
      <c r="H104" s="34" t="n">
        <v>0.0427602806901554</v>
      </c>
      <c r="I104" s="34" t="n">
        <v>1.35788190809149</v>
      </c>
      <c r="J104" s="34" t="n">
        <v>1.49159638739212</v>
      </c>
      <c r="K104" s="34" t="n">
        <v>1.10720802842471</v>
      </c>
      <c r="L104" s="11" t="n">
        <v>0.742</v>
      </c>
      <c r="M104" s="11" t="n">
        <v>0.004</v>
      </c>
      <c r="N104" s="35" t="n">
        <v>8560.6</v>
      </c>
      <c r="O104" s="33" t="n">
        <v>0.72</v>
      </c>
    </row>
    <row r="105" customFormat="false" ht="15" hidden="false" customHeight="false" outlineLevel="0" collapsed="false">
      <c r="A105" s="32" t="n">
        <v>73</v>
      </c>
      <c r="B105" s="32" t="s">
        <v>205</v>
      </c>
      <c r="C105" s="32" t="s">
        <v>206</v>
      </c>
      <c r="D105" s="32" t="s">
        <v>100</v>
      </c>
      <c r="E105" s="33" t="n">
        <v>6.36</v>
      </c>
      <c r="F105" s="33" t="n">
        <v>3.62</v>
      </c>
      <c r="G105" s="34" t="n">
        <v>-1.99329722922414</v>
      </c>
      <c r="H105" s="34" t="n">
        <v>0.113640551953276</v>
      </c>
      <c r="I105" s="34" t="n">
        <v>1.32639773388168</v>
      </c>
      <c r="J105" s="34" t="n">
        <v>1.53031346551406</v>
      </c>
      <c r="K105" s="34" t="n">
        <v>1.05609108835563</v>
      </c>
      <c r="L105" s="11" t="n">
        <v>0.279</v>
      </c>
      <c r="M105" s="11" t="n">
        <v>0.041</v>
      </c>
      <c r="N105" s="35" t="n">
        <v>912.8</v>
      </c>
      <c r="O105" s="33" t="n">
        <v>2.68</v>
      </c>
    </row>
    <row r="106" customFormat="false" ht="15" hidden="false" customHeight="false" outlineLevel="0" collapsed="false">
      <c r="A106" s="32" t="n">
        <v>74</v>
      </c>
      <c r="B106" s="32" t="s">
        <v>207</v>
      </c>
      <c r="C106" s="32" t="s">
        <v>206</v>
      </c>
      <c r="D106" s="32" t="s">
        <v>102</v>
      </c>
      <c r="E106" s="33" t="n">
        <v>7.97</v>
      </c>
      <c r="F106" s="33" t="n">
        <v>5.29</v>
      </c>
      <c r="G106" s="34" t="n">
        <v>-2.79142803161443</v>
      </c>
      <c r="H106" s="34" t="n">
        <v>0.0361788944955115</v>
      </c>
      <c r="I106" s="34" t="n">
        <v>1.33104619805642</v>
      </c>
      <c r="J106" s="34" t="n">
        <v>0.999999999999996</v>
      </c>
      <c r="K106" s="34" t="n">
        <v>1.12786811805793</v>
      </c>
      <c r="L106" s="11" t="n">
        <v>0.142</v>
      </c>
      <c r="M106" s="11" t="n">
        <v>0.033</v>
      </c>
      <c r="N106" s="35" t="n">
        <v>4405.3</v>
      </c>
      <c r="O106" s="33" t="n">
        <v>2.74</v>
      </c>
    </row>
    <row r="107" customFormat="false" ht="15" hidden="false" customHeight="false" outlineLevel="0" collapsed="false">
      <c r="A107" s="32" t="n">
        <v>75</v>
      </c>
      <c r="B107" s="32" t="s">
        <v>208</v>
      </c>
      <c r="C107" s="32" t="s">
        <v>206</v>
      </c>
      <c r="D107" s="32" t="s">
        <v>100</v>
      </c>
      <c r="E107" s="33" t="n">
        <v>4.48</v>
      </c>
      <c r="F107" s="33" t="n">
        <v>2.37</v>
      </c>
      <c r="G107" s="34" t="n">
        <v>-2.41293674269639</v>
      </c>
      <c r="H107" s="34" t="n">
        <v>0.072906537022051</v>
      </c>
      <c r="I107" s="34" t="n">
        <v>1.36152015990866</v>
      </c>
      <c r="J107" s="34" t="n">
        <v>1.42336839924309</v>
      </c>
      <c r="K107" s="34" t="n">
        <v>1.15145184266588</v>
      </c>
      <c r="L107" s="11" t="n">
        <v>0.466</v>
      </c>
      <c r="M107" s="11" t="n">
        <v>0.028</v>
      </c>
      <c r="N107" s="35" t="n">
        <v>2018.4</v>
      </c>
      <c r="O107" s="33" t="n">
        <v>1.83</v>
      </c>
    </row>
    <row r="108" customFormat="false" ht="15" hidden="false" customHeight="false" outlineLevel="0" collapsed="false">
      <c r="A108" s="32" t="n">
        <v>76</v>
      </c>
      <c r="B108" s="32" t="s">
        <v>209</v>
      </c>
      <c r="C108" s="32" t="s">
        <v>206</v>
      </c>
      <c r="D108" s="32" t="s">
        <v>102</v>
      </c>
      <c r="E108" s="33" t="n">
        <v>5.44</v>
      </c>
      <c r="F108" s="33" t="n">
        <v>3.61</v>
      </c>
      <c r="G108" s="34" t="n">
        <v>-3.22148143867747</v>
      </c>
      <c r="H108" s="34" t="n">
        <v>0.271253041980572</v>
      </c>
      <c r="I108" s="34" t="n">
        <v>1.38448421833415</v>
      </c>
      <c r="J108" s="34" t="n">
        <v>2.1357927187316</v>
      </c>
      <c r="K108" s="34" t="n">
        <v>1</v>
      </c>
      <c r="L108" s="11" t="n">
        <v>0.426</v>
      </c>
      <c r="M108" s="11" t="n">
        <v>0</v>
      </c>
      <c r="N108" s="35" t="n">
        <v>1183.2</v>
      </c>
      <c r="O108" s="33" t="n">
        <v>2.11</v>
      </c>
    </row>
    <row r="109" customFormat="false" ht="15" hidden="false" customHeight="false" outlineLevel="0" collapsed="false">
      <c r="A109" s="32" t="n">
        <v>69</v>
      </c>
      <c r="B109" s="32" t="s">
        <v>210</v>
      </c>
      <c r="C109" s="32" t="s">
        <v>206</v>
      </c>
      <c r="D109" s="32" t="s">
        <v>100</v>
      </c>
      <c r="E109" s="33" t="n">
        <v>6.55</v>
      </c>
      <c r="F109" s="33" t="n">
        <v>3.5</v>
      </c>
      <c r="G109" s="34" t="n">
        <v>-2.87280860360807</v>
      </c>
      <c r="H109" s="34" t="n">
        <v>0.179238900696919</v>
      </c>
      <c r="I109" s="34" t="n">
        <v>5.95687097830667</v>
      </c>
      <c r="J109" s="34" t="n">
        <v>1.52377660250402</v>
      </c>
      <c r="K109" s="34" t="n">
        <v>1.05016458831449</v>
      </c>
      <c r="L109" s="11" t="n">
        <v>0.348</v>
      </c>
      <c r="M109" s="11" t="n">
        <v>0</v>
      </c>
      <c r="N109" s="35" t="n">
        <v>893.5</v>
      </c>
      <c r="O109" s="33" t="n">
        <v>2.39</v>
      </c>
    </row>
    <row r="110" customFormat="false" ht="15" hidden="false" customHeight="false" outlineLevel="0" collapsed="false">
      <c r="A110" s="32" t="n">
        <v>70</v>
      </c>
      <c r="B110" s="32" t="s">
        <v>211</v>
      </c>
      <c r="C110" s="32" t="s">
        <v>206</v>
      </c>
      <c r="D110" s="32" t="s">
        <v>102</v>
      </c>
      <c r="E110" s="33" t="n">
        <v>8.03</v>
      </c>
      <c r="F110" s="33" t="n">
        <v>5.64</v>
      </c>
      <c r="G110" s="34" t="n">
        <v>-2.54522299756939</v>
      </c>
      <c r="H110" s="34" t="n">
        <v>0.0852568214853869</v>
      </c>
      <c r="I110" s="34" t="n">
        <v>1.31023842061352</v>
      </c>
      <c r="J110" s="34" t="n">
        <v>0.99999999999999</v>
      </c>
      <c r="K110" s="34" t="n">
        <v>1.12143482047068</v>
      </c>
      <c r="L110" s="11" t="n">
        <v>0.268</v>
      </c>
      <c r="M110" s="11" t="n">
        <v>0.04</v>
      </c>
      <c r="N110" s="35" t="n">
        <v>1743.4</v>
      </c>
      <c r="O110" s="33" t="n">
        <v>3.05</v>
      </c>
    </row>
    <row r="111" customFormat="false" ht="15" hidden="false" customHeight="false" outlineLevel="0" collapsed="false">
      <c r="A111" s="32" t="n">
        <v>79</v>
      </c>
      <c r="B111" s="32" t="s">
        <v>212</v>
      </c>
      <c r="C111" s="32" t="s">
        <v>206</v>
      </c>
      <c r="D111" s="32" t="s">
        <v>100</v>
      </c>
      <c r="E111" s="33" t="n">
        <v>4.4</v>
      </c>
      <c r="F111" s="33" t="n">
        <v>2.49</v>
      </c>
      <c r="G111" s="34" t="n">
        <v>-2.70609123299797</v>
      </c>
      <c r="H111" s="34" t="n">
        <v>0.113197175239513</v>
      </c>
      <c r="I111" s="34" t="n">
        <v>1.25968370093503</v>
      </c>
      <c r="J111" s="34" t="n">
        <v>1.00000000000001</v>
      </c>
      <c r="K111" s="34" t="n">
        <v>1.12749899350496</v>
      </c>
      <c r="L111" s="11" t="n">
        <v>0.603</v>
      </c>
      <c r="M111" s="11" t="n">
        <v>0.059</v>
      </c>
      <c r="N111" s="35" t="n">
        <v>1190.4</v>
      </c>
      <c r="O111" s="33" t="n">
        <v>2.04</v>
      </c>
    </row>
    <row r="112" customFormat="false" ht="15" hidden="false" customHeight="false" outlineLevel="0" collapsed="false">
      <c r="A112" s="32" t="n">
        <v>80</v>
      </c>
      <c r="B112" s="32" t="s">
        <v>213</v>
      </c>
      <c r="C112" s="32" t="s">
        <v>206</v>
      </c>
      <c r="D112" s="32" t="s">
        <v>102</v>
      </c>
      <c r="E112" s="33" t="n">
        <v>5.58</v>
      </c>
      <c r="F112" s="33" t="n">
        <v>3.54</v>
      </c>
      <c r="G112" s="34" t="n">
        <v>-2.94753029467656</v>
      </c>
      <c r="H112" s="34" t="n">
        <v>0.0340490953827843</v>
      </c>
      <c r="I112" s="34" t="n">
        <v>1.34428705989631</v>
      </c>
      <c r="J112" s="34" t="n">
        <v>1.4912434696054</v>
      </c>
      <c r="K112" s="34" t="n">
        <v>1.08796204556238</v>
      </c>
      <c r="L112" s="11" t="n">
        <v>0.098</v>
      </c>
      <c r="M112" s="11" t="n">
        <v>0.035</v>
      </c>
      <c r="N112" s="35" t="n">
        <v>5692.9</v>
      </c>
      <c r="O112" s="33" t="n">
        <v>1.91</v>
      </c>
    </row>
    <row r="113" customFormat="false" ht="15" hidden="false" customHeight="false" outlineLevel="0" collapsed="false">
      <c r="A113" s="32" t="n">
        <v>71</v>
      </c>
      <c r="B113" s="32" t="s">
        <v>214</v>
      </c>
      <c r="C113" s="32" t="s">
        <v>206</v>
      </c>
      <c r="D113" s="32" t="s">
        <v>100</v>
      </c>
      <c r="E113" s="33" t="n">
        <v>4.63</v>
      </c>
      <c r="F113" s="33" t="n">
        <v>2.6</v>
      </c>
      <c r="G113" s="34" t="n">
        <v>-3.19284619568244</v>
      </c>
      <c r="H113" s="34" t="n">
        <v>0.183348050775785</v>
      </c>
      <c r="I113" s="34" t="n">
        <v>1.20731747913623</v>
      </c>
      <c r="J113" s="34" t="n">
        <v>2.38875227665953</v>
      </c>
      <c r="K113" s="34" t="n">
        <v>1.06678906818784</v>
      </c>
      <c r="L113" s="11" t="n">
        <v>0.393</v>
      </c>
      <c r="M113" s="11" t="n">
        <v>0.017</v>
      </c>
      <c r="N113" s="35" t="n">
        <v>695.8</v>
      </c>
      <c r="O113" s="33" t="n">
        <v>2.15</v>
      </c>
    </row>
    <row r="114" customFormat="false" ht="15" hidden="false" customHeight="false" outlineLevel="0" collapsed="false">
      <c r="A114" s="32" t="n">
        <v>72</v>
      </c>
      <c r="B114" s="32" t="s">
        <v>215</v>
      </c>
      <c r="C114" s="32" t="s">
        <v>206</v>
      </c>
      <c r="D114" s="32" t="s">
        <v>102</v>
      </c>
      <c r="E114" s="33" t="n">
        <v>6.06</v>
      </c>
      <c r="F114" s="33" t="n">
        <v>3.91</v>
      </c>
      <c r="G114" s="34" t="n">
        <v>-2.5327486070462</v>
      </c>
      <c r="H114" s="34" t="n">
        <v>0.118013850945665</v>
      </c>
      <c r="I114" s="34" t="n">
        <v>1.35195119558306</v>
      </c>
      <c r="J114" s="34" t="n">
        <v>1.45028567909806</v>
      </c>
      <c r="K114" s="34" t="n">
        <v>0.998442968486376</v>
      </c>
      <c r="L114" s="11" t="n">
        <v>0.401</v>
      </c>
      <c r="M114" s="11" t="n">
        <v>0.096</v>
      </c>
      <c r="N114" s="35" t="n">
        <v>1111.9</v>
      </c>
      <c r="O114" s="33" t="n">
        <v>2.03</v>
      </c>
    </row>
    <row r="115" customFormat="false" ht="15" hidden="false" customHeight="false" outlineLevel="0" collapsed="false">
      <c r="A115" s="32" t="n">
        <v>61</v>
      </c>
      <c r="B115" s="32" t="s">
        <v>216</v>
      </c>
      <c r="C115" s="32" t="s">
        <v>206</v>
      </c>
      <c r="D115" s="32" t="s">
        <v>100</v>
      </c>
      <c r="E115" s="33" t="n">
        <v>6.24</v>
      </c>
      <c r="F115" s="33" t="n">
        <v>3.73</v>
      </c>
      <c r="G115" s="34" t="n">
        <v>-3.04304323287649</v>
      </c>
      <c r="H115" s="34" t="n">
        <v>0.1755452354531</v>
      </c>
      <c r="I115" s="34" t="n">
        <v>1.33848046339118</v>
      </c>
      <c r="J115" s="34" t="n">
        <v>0.999999999999966</v>
      </c>
      <c r="K115" s="34" t="n">
        <v>1.24038330818951</v>
      </c>
      <c r="L115" s="11" t="n">
        <v>0.395</v>
      </c>
      <c r="M115" s="11" t="n">
        <v>0</v>
      </c>
      <c r="N115" s="35" t="n">
        <v>1642.8</v>
      </c>
      <c r="O115" s="33" t="n">
        <v>3.11</v>
      </c>
    </row>
    <row r="116" customFormat="false" ht="15" hidden="false" customHeight="false" outlineLevel="0" collapsed="false">
      <c r="A116" s="32" t="n">
        <v>62</v>
      </c>
      <c r="B116" s="32" t="s">
        <v>18</v>
      </c>
      <c r="C116" s="32" t="s">
        <v>206</v>
      </c>
      <c r="D116" s="32" t="s">
        <v>102</v>
      </c>
      <c r="E116" s="33" t="n">
        <v>8.31</v>
      </c>
      <c r="F116" s="33" t="n">
        <v>5.2</v>
      </c>
      <c r="G116" s="34" t="n">
        <v>-3.02274717199023</v>
      </c>
      <c r="H116" s="34" t="n">
        <v>0.104360842416248</v>
      </c>
      <c r="I116" s="34" t="n">
        <v>1.40794573592636</v>
      </c>
      <c r="J116" s="34" t="n">
        <v>1.52428825740041</v>
      </c>
      <c r="K116" s="34" t="n">
        <v>1.07272727495346</v>
      </c>
      <c r="L116" s="11" t="n">
        <v>0.465</v>
      </c>
      <c r="M116" s="11" t="n">
        <v>0.117</v>
      </c>
      <c r="N116" s="35" t="n">
        <v>1696.7</v>
      </c>
      <c r="O116" s="33" t="n">
        <v>2.51</v>
      </c>
    </row>
    <row r="117" customFormat="false" ht="15" hidden="false" customHeight="false" outlineLevel="0" collapsed="false">
      <c r="A117" s="32" t="n">
        <v>65</v>
      </c>
      <c r="B117" s="32" t="s">
        <v>217</v>
      </c>
      <c r="C117" s="32" t="s">
        <v>206</v>
      </c>
      <c r="D117" s="32" t="s">
        <v>100</v>
      </c>
      <c r="E117" s="33" t="n">
        <v>5.36</v>
      </c>
      <c r="F117" s="33" t="n">
        <v>3.1</v>
      </c>
      <c r="G117" s="34" t="n">
        <v>-3.11073861817667</v>
      </c>
      <c r="H117" s="34" t="n">
        <v>0.121124397183302</v>
      </c>
      <c r="I117" s="34" t="n">
        <v>1.24752178803706</v>
      </c>
      <c r="J117" s="34" t="n">
        <v>1.4592861841184</v>
      </c>
      <c r="K117" s="34" t="n">
        <v>1.33583346574403</v>
      </c>
      <c r="L117" s="11" t="n">
        <v>0.493</v>
      </c>
      <c r="M117" s="11" t="n">
        <v>0.037</v>
      </c>
      <c r="N117" s="35" t="n">
        <v>1558.8</v>
      </c>
      <c r="O117" s="33" t="n">
        <v>2.23</v>
      </c>
    </row>
    <row r="118" customFormat="false" ht="15" hidden="false" customHeight="false" outlineLevel="0" collapsed="false">
      <c r="A118" s="32" t="n">
        <v>66</v>
      </c>
      <c r="B118" s="32" t="s">
        <v>218</v>
      </c>
      <c r="C118" s="32" t="s">
        <v>206</v>
      </c>
      <c r="D118" s="32" t="s">
        <v>102</v>
      </c>
      <c r="E118" s="33" t="n">
        <v>6.74</v>
      </c>
      <c r="F118" s="33" t="n">
        <v>4.51</v>
      </c>
      <c r="G118" s="34" t="n">
        <v>-2.41986998531074</v>
      </c>
      <c r="H118" s="34" t="n">
        <v>0.0457331444541733</v>
      </c>
      <c r="I118" s="34" t="n">
        <v>1.31805251030245</v>
      </c>
      <c r="J118" s="34" t="n">
        <v>1.48817602841221</v>
      </c>
      <c r="K118" s="34" t="n">
        <v>1.00000000000001</v>
      </c>
      <c r="L118" s="11" t="n">
        <v>0.265</v>
      </c>
      <c r="M118" s="11" t="n">
        <v>0.02</v>
      </c>
      <c r="N118" s="35" t="n">
        <v>5033.9</v>
      </c>
      <c r="O118" s="33" t="n">
        <v>2.26</v>
      </c>
    </row>
    <row r="119" customFormat="false" ht="15" hidden="false" customHeight="false" outlineLevel="0" collapsed="false">
      <c r="A119" s="32" t="n">
        <v>77</v>
      </c>
      <c r="B119" s="32" t="s">
        <v>219</v>
      </c>
      <c r="C119" s="32" t="s">
        <v>206</v>
      </c>
      <c r="D119" s="32" t="s">
        <v>100</v>
      </c>
      <c r="E119" s="33" t="n">
        <v>3.15</v>
      </c>
      <c r="F119" s="33" t="n">
        <v>1.7</v>
      </c>
      <c r="G119" s="34" t="n">
        <v>-3.1044318855439</v>
      </c>
      <c r="H119" s="34" t="n">
        <v>0.171964556460645</v>
      </c>
      <c r="I119" s="34" t="n">
        <v>1.59094051751562</v>
      </c>
      <c r="J119" s="34" t="n">
        <v>0.999999999999999</v>
      </c>
      <c r="K119" s="34" t="n">
        <v>1.14537148239235</v>
      </c>
      <c r="L119" s="11" t="n">
        <v>0.304</v>
      </c>
      <c r="M119" s="11" t="n">
        <v>0.076</v>
      </c>
      <c r="N119" s="35" t="n">
        <v>1213</v>
      </c>
      <c r="O119" s="33" t="n">
        <v>1.48</v>
      </c>
    </row>
    <row r="120" customFormat="false" ht="15" hidden="false" customHeight="false" outlineLevel="0" collapsed="false">
      <c r="A120" s="32" t="n">
        <v>78</v>
      </c>
      <c r="B120" s="32" t="s">
        <v>220</v>
      </c>
      <c r="C120" s="32" t="s">
        <v>206</v>
      </c>
      <c r="D120" s="32" t="s">
        <v>102</v>
      </c>
      <c r="E120" s="33" t="n">
        <v>4.2</v>
      </c>
      <c r="F120" s="33" t="n">
        <v>2.72</v>
      </c>
      <c r="G120" s="34" t="n">
        <v>-2.70943076320732</v>
      </c>
      <c r="H120" s="34" t="n">
        <v>0.0597012596985396</v>
      </c>
      <c r="I120" s="34" t="n">
        <v>1.34225722643359</v>
      </c>
      <c r="J120" s="34" t="n">
        <v>1.42007416404491</v>
      </c>
      <c r="K120" s="34" t="n">
        <v>1.12345410562401</v>
      </c>
      <c r="L120" s="11" t="n">
        <v>0.314</v>
      </c>
      <c r="M120" s="11" t="n">
        <v>0.036</v>
      </c>
      <c r="N120" s="35" t="n">
        <v>2284.7</v>
      </c>
      <c r="O120" s="33" t="n">
        <v>1.45</v>
      </c>
    </row>
    <row r="121" customFormat="false" ht="15" hidden="false" customHeight="false" outlineLevel="0" collapsed="false">
      <c r="A121" s="32" t="n">
        <v>63</v>
      </c>
      <c r="B121" s="32" t="s">
        <v>221</v>
      </c>
      <c r="C121" s="32" t="s">
        <v>206</v>
      </c>
      <c r="D121" s="32" t="s">
        <v>100</v>
      </c>
      <c r="E121" s="33" t="n">
        <v>4.44</v>
      </c>
      <c r="F121" s="33" t="n">
        <v>2.45</v>
      </c>
      <c r="G121" s="34" t="n">
        <v>-2.42628849745317</v>
      </c>
      <c r="H121" s="34" t="n">
        <v>0.108677576090704</v>
      </c>
      <c r="I121" s="34" t="n">
        <v>1.301514913447</v>
      </c>
      <c r="J121" s="34" t="n">
        <v>1.51032362856328</v>
      </c>
      <c r="K121" s="34" t="n">
        <v>1.12894469710874</v>
      </c>
      <c r="L121" s="11" t="n">
        <v>0.576</v>
      </c>
      <c r="M121" s="11" t="n">
        <v>0.032</v>
      </c>
      <c r="N121" s="35" t="n">
        <v>2812.6</v>
      </c>
      <c r="O121" s="33" t="n">
        <v>1.85</v>
      </c>
    </row>
    <row r="122" customFormat="false" ht="15" hidden="false" customHeight="false" outlineLevel="0" collapsed="false">
      <c r="A122" s="32" t="n">
        <v>64</v>
      </c>
      <c r="B122" s="32" t="s">
        <v>222</v>
      </c>
      <c r="C122" s="32" t="s">
        <v>206</v>
      </c>
      <c r="D122" s="32" t="s">
        <v>102</v>
      </c>
      <c r="E122" s="33" t="n">
        <v>5.43</v>
      </c>
      <c r="F122" s="33" t="n">
        <v>3.58</v>
      </c>
      <c r="G122" s="34" t="n">
        <v>-3.0460236701662</v>
      </c>
      <c r="H122" s="34" t="n">
        <v>0.281363210056124</v>
      </c>
      <c r="I122" s="34" t="n">
        <v>1.35165666299262</v>
      </c>
      <c r="J122" s="34" t="n">
        <v>1.42206330123232</v>
      </c>
      <c r="K122" s="34" t="n">
        <v>1</v>
      </c>
      <c r="L122" s="11" t="n">
        <v>0.511</v>
      </c>
      <c r="M122" s="11" t="n">
        <v>0.061</v>
      </c>
      <c r="N122" s="35" t="n">
        <v>1988.2</v>
      </c>
      <c r="O122" s="33" t="n">
        <v>1.99</v>
      </c>
    </row>
    <row r="123" customFormat="false" ht="15" hidden="false" customHeight="false" outlineLevel="0" collapsed="false">
      <c r="A123" s="32" t="n">
        <v>67</v>
      </c>
      <c r="B123" s="32" t="s">
        <v>223</v>
      </c>
      <c r="C123" s="32" t="s">
        <v>206</v>
      </c>
      <c r="D123" s="32" t="s">
        <v>100</v>
      </c>
      <c r="E123" s="33" t="n">
        <v>6.9</v>
      </c>
      <c r="F123" s="33" t="n">
        <v>4.07</v>
      </c>
      <c r="G123" s="34" t="n">
        <v>-3.24964885782048</v>
      </c>
      <c r="H123" s="34" t="n">
        <v>0.314243004595042</v>
      </c>
      <c r="I123" s="34" t="n">
        <v>1.22601503350439</v>
      </c>
      <c r="J123" s="34" t="n">
        <v>1.16546238125503</v>
      </c>
      <c r="K123" s="34" t="n">
        <v>0.999999999999996</v>
      </c>
      <c r="L123" s="11" t="n">
        <v>0.482</v>
      </c>
      <c r="M123" s="11" t="n">
        <v>0.22</v>
      </c>
      <c r="N123" s="35" t="n">
        <v>1227.2</v>
      </c>
      <c r="O123" s="33" t="n">
        <v>3.37</v>
      </c>
    </row>
    <row r="124" customFormat="false" ht="15" hidden="false" customHeight="false" outlineLevel="0" collapsed="false">
      <c r="A124" s="32" t="n">
        <v>68</v>
      </c>
      <c r="B124" s="32" t="s">
        <v>224</v>
      </c>
      <c r="C124" s="32" t="s">
        <v>206</v>
      </c>
      <c r="D124" s="32" t="s">
        <v>102</v>
      </c>
      <c r="E124" s="33" t="n">
        <v>8.93</v>
      </c>
      <c r="F124" s="33" t="n">
        <v>5.56</v>
      </c>
      <c r="G124" s="34" t="n">
        <v>-2.93062229446116</v>
      </c>
      <c r="H124" s="34" t="n">
        <v>0.120652107872818</v>
      </c>
      <c r="I124" s="34" t="n">
        <v>1.12774219240257</v>
      </c>
      <c r="J124" s="34" t="n">
        <v>1.40964095288723</v>
      </c>
      <c r="K124" s="34" t="n">
        <v>1.00969466403746</v>
      </c>
      <c r="L124" s="11" t="n">
        <v>0.446</v>
      </c>
      <c r="M124" s="11" t="n">
        <v>0.081</v>
      </c>
      <c r="N124" s="35" t="n">
        <v>1421.7</v>
      </c>
      <c r="O124" s="33" t="n">
        <v>2.83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13" min="3" style="0" width="13"/>
  </cols>
  <sheetData>
    <row r="1" customFormat="false" ht="17.35" hidden="false" customHeight="false" outlineLevel="0" collapsed="false">
      <c r="A1" s="1" t="s">
        <v>225</v>
      </c>
    </row>
    <row r="2" customFormat="false" ht="15" hidden="false" customHeight="false" outlineLevel="0" collapsed="false">
      <c r="A2" s="2" t="s">
        <v>226</v>
      </c>
    </row>
    <row r="4" customFormat="false" ht="26.85" hidden="false" customHeight="false" outlineLevel="0" collapsed="false">
      <c r="A4" s="5" t="s">
        <v>17</v>
      </c>
      <c r="B4" s="6" t="s">
        <v>30</v>
      </c>
      <c r="C4" s="6" t="s">
        <v>227</v>
      </c>
      <c r="D4" s="6" t="s">
        <v>228</v>
      </c>
      <c r="E4" s="6" t="s">
        <v>229</v>
      </c>
      <c r="F4" s="6" t="s">
        <v>230</v>
      </c>
      <c r="G4" s="6" t="s">
        <v>231</v>
      </c>
      <c r="H4" s="6" t="s">
        <v>232</v>
      </c>
      <c r="I4" s="6" t="s">
        <v>233</v>
      </c>
      <c r="J4" s="6" t="s">
        <v>234</v>
      </c>
      <c r="K4" s="6" t="s">
        <v>235</v>
      </c>
      <c r="L4" s="6" t="s">
        <v>236</v>
      </c>
      <c r="M4" s="6" t="s">
        <v>237</v>
      </c>
    </row>
    <row r="5" customFormat="false" ht="15" hidden="false" customHeight="false" outlineLevel="0" collapsed="false">
      <c r="A5" s="36" t="s">
        <v>98</v>
      </c>
      <c r="B5" s="36" t="s">
        <v>99</v>
      </c>
      <c r="C5" s="35" t="n">
        <v>91434</v>
      </c>
      <c r="D5" s="37" t="n">
        <v>321595.44</v>
      </c>
      <c r="E5" s="37" t="n">
        <v>199326.12</v>
      </c>
      <c r="F5" s="35" t="n">
        <v>78752</v>
      </c>
      <c r="G5" s="37" t="n">
        <v>293041.68</v>
      </c>
      <c r="H5" s="37" t="n">
        <v>171679.36</v>
      </c>
      <c r="I5" s="38" t="n">
        <f aca="false">IF(C5=0,0,(D5-E5)/C5)</f>
        <v>1.33724128879848</v>
      </c>
      <c r="J5" s="38" t="n">
        <f aca="false">IF(F5=0,0,(G5-H5)/F5)</f>
        <v>1.54106968711906</v>
      </c>
      <c r="K5" s="27" t="n">
        <f aca="false">D5-E5</f>
        <v>122269.32</v>
      </c>
      <c r="L5" s="27" t="n">
        <f aca="false">G5-H5</f>
        <v>121362.32</v>
      </c>
      <c r="M5" s="27" t="n">
        <f aca="false">F5*(J5-I5)</f>
        <v>16051.8940245423</v>
      </c>
    </row>
    <row r="6" customFormat="false" ht="15" hidden="false" customHeight="false" outlineLevel="0" collapsed="false">
      <c r="A6" s="36" t="s">
        <v>101</v>
      </c>
      <c r="B6" s="36" t="s">
        <v>99</v>
      </c>
      <c r="C6" s="35" t="n">
        <v>78229</v>
      </c>
      <c r="D6" s="37" t="n">
        <v>353756.6</v>
      </c>
      <c r="E6" s="37" t="n">
        <v>250610.75</v>
      </c>
      <c r="F6" s="35" t="n">
        <v>70512</v>
      </c>
      <c r="G6" s="37" t="n">
        <v>336462.26</v>
      </c>
      <c r="H6" s="37" t="n">
        <v>224272.63</v>
      </c>
      <c r="I6" s="38" t="n">
        <f aca="false">IF(C6=0,0,(D6-E6)/C6)</f>
        <v>1.31851167725524</v>
      </c>
      <c r="J6" s="38" t="n">
        <f aca="false">IF(F6=0,0,(G6-H6)/F6)</f>
        <v>1.5910714488314</v>
      </c>
      <c r="K6" s="27" t="n">
        <f aca="false">D6-E6</f>
        <v>103145.85</v>
      </c>
      <c r="L6" s="27" t="n">
        <f aca="false">G6-H6</f>
        <v>112189.63</v>
      </c>
      <c r="M6" s="27" t="n">
        <f aca="false">F6*(J6-I6)</f>
        <v>19218.7346133787</v>
      </c>
    </row>
    <row r="7" customFormat="false" ht="15" hidden="false" customHeight="false" outlineLevel="0" collapsed="false">
      <c r="A7" s="36" t="s">
        <v>103</v>
      </c>
      <c r="B7" s="36" t="s">
        <v>99</v>
      </c>
      <c r="C7" s="35" t="n">
        <v>94421</v>
      </c>
      <c r="D7" s="37" t="n">
        <v>727008.44</v>
      </c>
      <c r="E7" s="37" t="n">
        <v>427727.13</v>
      </c>
      <c r="F7" s="35" t="n">
        <v>103466</v>
      </c>
      <c r="G7" s="37" t="n">
        <v>760615.84</v>
      </c>
      <c r="H7" s="37" t="n">
        <v>468700.98</v>
      </c>
      <c r="I7" s="38" t="n">
        <f aca="false">IF(C7=0,0,(D7-E7)/C7)</f>
        <v>3.1696477478527</v>
      </c>
      <c r="J7" s="38" t="n">
        <f aca="false">IF(F7=0,0,(G7-H7)/F7)</f>
        <v>2.82136025360988</v>
      </c>
      <c r="K7" s="27" t="n">
        <f aca="false">D7-E7</f>
        <v>299281.31</v>
      </c>
      <c r="L7" s="27" t="n">
        <f aca="false">G7-H7</f>
        <v>291914.86</v>
      </c>
      <c r="M7" s="27" t="n">
        <f aca="false">F7*(J7-I7)</f>
        <v>-36035.9138793276</v>
      </c>
    </row>
    <row r="8" customFormat="false" ht="15" hidden="false" customHeight="false" outlineLevel="0" collapsed="false">
      <c r="A8" s="36" t="s">
        <v>104</v>
      </c>
      <c r="B8" s="36" t="s">
        <v>99</v>
      </c>
      <c r="C8" s="35" t="n">
        <v>88219</v>
      </c>
      <c r="D8" s="37" t="n">
        <v>838557.66</v>
      </c>
      <c r="E8" s="37" t="n">
        <v>569282.17</v>
      </c>
      <c r="F8" s="35" t="n">
        <v>81941</v>
      </c>
      <c r="G8" s="37" t="n">
        <v>808890.65</v>
      </c>
      <c r="H8" s="37" t="n">
        <v>520812.03</v>
      </c>
      <c r="I8" s="38" t="n">
        <f aca="false">IF(C8=0,0,(D8-E8)/C8)</f>
        <v>3.05235255443839</v>
      </c>
      <c r="J8" s="38" t="n">
        <f aca="false">IF(F8=0,0,(G8-H8)/F8)</f>
        <v>3.51568347957677</v>
      </c>
      <c r="K8" s="27" t="n">
        <f aca="false">D8-E8</f>
        <v>269275.49</v>
      </c>
      <c r="L8" s="27" t="n">
        <f aca="false">G8-H8</f>
        <v>288078.62</v>
      </c>
      <c r="M8" s="27" t="n">
        <f aca="false">F8*(J8-I8)</f>
        <v>37965.7993367642</v>
      </c>
    </row>
    <row r="9" customFormat="false" ht="15" hidden="false" customHeight="false" outlineLevel="0" collapsed="false">
      <c r="A9" s="36" t="s">
        <v>105</v>
      </c>
      <c r="B9" s="36" t="s">
        <v>99</v>
      </c>
      <c r="C9" s="35" t="n">
        <v>55549</v>
      </c>
      <c r="D9" s="37" t="n">
        <v>170023.26</v>
      </c>
      <c r="E9" s="37" t="n">
        <v>103876.63</v>
      </c>
      <c r="F9" s="35" t="n">
        <v>58909</v>
      </c>
      <c r="G9" s="37" t="n">
        <v>188466</v>
      </c>
      <c r="H9" s="37" t="n">
        <v>110159.83</v>
      </c>
      <c r="I9" s="38" t="n">
        <f aca="false">IF(C9=0,0,(D9-E9)/C9)</f>
        <v>1.19077985202254</v>
      </c>
      <c r="J9" s="38" t="n">
        <f aca="false">IF(F9=0,0,(G9-H9)/F9)</f>
        <v>1.32927345566891</v>
      </c>
      <c r="K9" s="27" t="n">
        <f aca="false">D9-E9</f>
        <v>66146.63</v>
      </c>
      <c r="L9" s="27" t="n">
        <f aca="false">G9-H9</f>
        <v>78306.17</v>
      </c>
      <c r="M9" s="27" t="n">
        <f aca="false">F9*(J9-I9)</f>
        <v>8158.51969720426</v>
      </c>
    </row>
    <row r="10" customFormat="false" ht="15" hidden="false" customHeight="false" outlineLevel="0" collapsed="false">
      <c r="A10" s="36" t="s">
        <v>106</v>
      </c>
      <c r="B10" s="36" t="s">
        <v>99</v>
      </c>
      <c r="C10" s="35" t="n">
        <v>204861</v>
      </c>
      <c r="D10" s="37" t="n">
        <v>780761.5</v>
      </c>
      <c r="E10" s="37" t="n">
        <v>571431.42</v>
      </c>
      <c r="F10" s="35" t="n">
        <v>156273</v>
      </c>
      <c r="G10" s="37" t="n">
        <v>658293.87</v>
      </c>
      <c r="H10" s="37" t="n">
        <v>447944.55</v>
      </c>
      <c r="I10" s="38" t="n">
        <f aca="false">IF(C10=0,0,(D10-E10)/C10)</f>
        <v>1.02181518200145</v>
      </c>
      <c r="J10" s="38" t="n">
        <f aca="false">IF(F10=0,0,(G10-H10)/F10)</f>
        <v>1.34603751127834</v>
      </c>
      <c r="K10" s="27" t="n">
        <f aca="false">D10-E10</f>
        <v>209330.08</v>
      </c>
      <c r="L10" s="27" t="n">
        <f aca="false">G10-H10</f>
        <v>210349.32</v>
      </c>
      <c r="M10" s="27" t="n">
        <f aca="false">F10*(J10-I10)</f>
        <v>50667.1960630867</v>
      </c>
    </row>
    <row r="11" customFormat="false" ht="15" hidden="false" customHeight="false" outlineLevel="0" collapsed="false">
      <c r="A11" s="36" t="s">
        <v>107</v>
      </c>
      <c r="B11" s="36" t="s">
        <v>99</v>
      </c>
      <c r="C11" s="35" t="n">
        <v>83704</v>
      </c>
      <c r="D11" s="37" t="n">
        <v>339087.11</v>
      </c>
      <c r="E11" s="37" t="n">
        <v>195867.36</v>
      </c>
      <c r="F11" s="35" t="n">
        <v>78820</v>
      </c>
      <c r="G11" s="37" t="n">
        <v>332753.9</v>
      </c>
      <c r="H11" s="37" t="n">
        <v>184438.8</v>
      </c>
      <c r="I11" s="38" t="n">
        <f aca="false">IF(C11=0,0,(D11-E11)/C11)</f>
        <v>1.71102635477397</v>
      </c>
      <c r="J11" s="38" t="n">
        <f aca="false">IF(F11=0,0,(G11-H11)/F11)</f>
        <v>1.88169373255519</v>
      </c>
      <c r="K11" s="27" t="n">
        <f aca="false">D11-E11</f>
        <v>143219.75</v>
      </c>
      <c r="L11" s="27" t="n">
        <f aca="false">G11-H11</f>
        <v>148315.1</v>
      </c>
      <c r="M11" s="27" t="n">
        <f aca="false">F11*(J11-I11)</f>
        <v>13452.0027167161</v>
      </c>
    </row>
    <row r="12" customFormat="false" ht="15" hidden="false" customHeight="false" outlineLevel="0" collapsed="false">
      <c r="A12" s="36" t="s">
        <v>108</v>
      </c>
      <c r="B12" s="36" t="s">
        <v>99</v>
      </c>
      <c r="C12" s="35" t="n">
        <v>75850</v>
      </c>
      <c r="D12" s="37" t="n">
        <v>381547.96</v>
      </c>
      <c r="E12" s="37" t="n">
        <v>258473.13</v>
      </c>
      <c r="F12" s="35" t="n">
        <v>66337</v>
      </c>
      <c r="G12" s="37" t="n">
        <v>360648.31</v>
      </c>
      <c r="H12" s="37" t="n">
        <v>229967.45</v>
      </c>
      <c r="I12" s="38" t="n">
        <f aca="false">IF(C12=0,0,(D12-E12)/C12)</f>
        <v>1.62260817402769</v>
      </c>
      <c r="J12" s="38" t="n">
        <f aca="false">IF(F12=0,0,(G12-H12)/F12)</f>
        <v>1.96995432413284</v>
      </c>
      <c r="K12" s="27" t="n">
        <f aca="false">D12-E12</f>
        <v>123074.83</v>
      </c>
      <c r="L12" s="27" t="n">
        <f aca="false">G12-H12</f>
        <v>130680.86</v>
      </c>
      <c r="M12" s="27" t="n">
        <f aca="false">F12*(J12-I12)</f>
        <v>23041.9015595254</v>
      </c>
    </row>
    <row r="13" customFormat="false" ht="15" hidden="false" customHeight="false" outlineLevel="0" collapsed="false">
      <c r="A13" s="36" t="s">
        <v>109</v>
      </c>
      <c r="B13" s="36" t="s">
        <v>99</v>
      </c>
      <c r="C13" s="35" t="n">
        <v>86607</v>
      </c>
      <c r="D13" s="37" t="n">
        <v>378599.6</v>
      </c>
      <c r="E13" s="37" t="n">
        <v>237303.18</v>
      </c>
      <c r="F13" s="35" t="n">
        <v>76963</v>
      </c>
      <c r="G13" s="37" t="n">
        <v>364263.59</v>
      </c>
      <c r="H13" s="37" t="n">
        <v>210878.62</v>
      </c>
      <c r="I13" s="38" t="n">
        <f aca="false">IF(C13=0,0,(D13-E13)/C13)</f>
        <v>1.63146650963548</v>
      </c>
      <c r="J13" s="38" t="n">
        <f aca="false">IF(F13=0,0,(G13-H13)/F13)</f>
        <v>1.99297025843587</v>
      </c>
      <c r="K13" s="27" t="n">
        <f aca="false">D13-E13</f>
        <v>141296.42</v>
      </c>
      <c r="L13" s="27" t="n">
        <f aca="false">G13-H13</f>
        <v>153384.97</v>
      </c>
      <c r="M13" s="27" t="n">
        <f aca="false">F13*(J13-I13)</f>
        <v>27822.4130189246</v>
      </c>
    </row>
    <row r="14" customFormat="false" ht="15" hidden="false" customHeight="false" outlineLevel="0" collapsed="false">
      <c r="A14" s="36" t="s">
        <v>110</v>
      </c>
      <c r="B14" s="36" t="s">
        <v>99</v>
      </c>
      <c r="C14" s="35" t="n">
        <v>251321</v>
      </c>
      <c r="D14" s="37" t="n">
        <v>1364104.17</v>
      </c>
      <c r="E14" s="37" t="n">
        <v>939141.3</v>
      </c>
      <c r="F14" s="35" t="n">
        <v>217374</v>
      </c>
      <c r="G14" s="37" t="n">
        <v>1255014.36</v>
      </c>
      <c r="H14" s="37" t="n">
        <v>813171.39</v>
      </c>
      <c r="I14" s="38" t="n">
        <f aca="false">IF(C14=0,0,(D14-E14)/C14)</f>
        <v>1.69091667628252</v>
      </c>
      <c r="J14" s="38" t="n">
        <f aca="false">IF(F14=0,0,(G14-H14)/F14)</f>
        <v>2.03263946010102</v>
      </c>
      <c r="K14" s="27" t="n">
        <f aca="false">D14-E14</f>
        <v>424962.87</v>
      </c>
      <c r="L14" s="27" t="n">
        <f aca="false">G14-H14</f>
        <v>441842.97</v>
      </c>
      <c r="M14" s="27" t="n">
        <f aca="false">F14*(J14-I14)</f>
        <v>74281.648409763</v>
      </c>
    </row>
    <row r="15" customFormat="false" ht="15" hidden="false" customHeight="false" outlineLevel="0" collapsed="false">
      <c r="A15" s="36" t="s">
        <v>111</v>
      </c>
      <c r="B15" s="36" t="s">
        <v>99</v>
      </c>
      <c r="C15" s="35" t="n">
        <v>112597</v>
      </c>
      <c r="D15" s="37" t="n">
        <v>740796.97</v>
      </c>
      <c r="E15" s="37" t="n">
        <v>459395.76</v>
      </c>
      <c r="F15" s="35" t="n">
        <v>94895</v>
      </c>
      <c r="G15" s="37" t="n">
        <v>680767.67</v>
      </c>
      <c r="H15" s="37" t="n">
        <v>387171.6</v>
      </c>
      <c r="I15" s="38" t="n">
        <f aca="false">IF(C15=0,0,(D15-E15)/C15)</f>
        <v>2.49918923239518</v>
      </c>
      <c r="J15" s="38" t="n">
        <f aca="false">IF(F15=0,0,(G15-H15)/F15)</f>
        <v>3.09390452605511</v>
      </c>
      <c r="K15" s="27" t="n">
        <f aca="false">D15-E15</f>
        <v>281401.21</v>
      </c>
      <c r="L15" s="27" t="n">
        <f aca="false">G15-H15</f>
        <v>293596.07</v>
      </c>
      <c r="M15" s="27" t="n">
        <f aca="false">F15*(J15-I15)</f>
        <v>56435.5077918596</v>
      </c>
    </row>
    <row r="16" customFormat="false" ht="15" hidden="false" customHeight="false" outlineLevel="0" collapsed="false">
      <c r="A16" s="36" t="s">
        <v>112</v>
      </c>
      <c r="B16" s="36" t="s">
        <v>99</v>
      </c>
      <c r="C16" s="35" t="n">
        <v>68157</v>
      </c>
      <c r="D16" s="37" t="n">
        <v>573913.62</v>
      </c>
      <c r="E16" s="37" t="n">
        <v>411918.83</v>
      </c>
      <c r="F16" s="35" t="n">
        <v>67419</v>
      </c>
      <c r="G16" s="37" t="n">
        <v>573803.61</v>
      </c>
      <c r="H16" s="37" t="n">
        <v>406637.41</v>
      </c>
      <c r="I16" s="38" t="n">
        <f aca="false">IF(C16=0,0,(D16-E16)/C16)</f>
        <v>2.37678873776721</v>
      </c>
      <c r="J16" s="38" t="n">
        <f aca="false">IF(F16=0,0,(G16-H16)/F16)</f>
        <v>2.47951171034872</v>
      </c>
      <c r="K16" s="27" t="n">
        <f aca="false">D16-E16</f>
        <v>161994.79</v>
      </c>
      <c r="L16" s="27" t="n">
        <f aca="false">G16-H16</f>
        <v>167166.2</v>
      </c>
      <c r="M16" s="27" t="n">
        <f aca="false">F16*(J16-I16)</f>
        <v>6925.48008847225</v>
      </c>
    </row>
    <row r="17" customFormat="false" ht="15" hidden="false" customHeight="false" outlineLevel="0" collapsed="false">
      <c r="A17" s="36" t="s">
        <v>113</v>
      </c>
      <c r="B17" s="36" t="s">
        <v>99</v>
      </c>
      <c r="C17" s="35" t="n">
        <v>97615</v>
      </c>
      <c r="D17" s="37" t="n">
        <v>413918.8</v>
      </c>
      <c r="E17" s="37" t="n">
        <v>255751.3</v>
      </c>
      <c r="F17" s="35" t="n">
        <v>92436</v>
      </c>
      <c r="G17" s="37" t="n">
        <v>402841.56</v>
      </c>
      <c r="H17" s="37" t="n">
        <v>242182.32</v>
      </c>
      <c r="I17" s="38" t="n">
        <f aca="false">IF(C17=0,0,(D17-E17)/C17)</f>
        <v>1.62031962300876</v>
      </c>
      <c r="J17" s="38" t="n">
        <f aca="false">IF(F17=0,0,(G17-H17)/F17)</f>
        <v>1.73805919771518</v>
      </c>
      <c r="K17" s="27" t="n">
        <f aca="false">D17-E17</f>
        <v>158167.5</v>
      </c>
      <c r="L17" s="27" t="n">
        <f aca="false">G17-H17</f>
        <v>160659.24</v>
      </c>
      <c r="M17" s="27" t="n">
        <f aca="false">F17*(J17-I17)</f>
        <v>10883.3753275624</v>
      </c>
    </row>
    <row r="18" customFormat="false" ht="15" hidden="false" customHeight="false" outlineLevel="0" collapsed="false">
      <c r="A18" s="36" t="s">
        <v>114</v>
      </c>
      <c r="B18" s="36" t="s">
        <v>99</v>
      </c>
      <c r="C18" s="35" t="n">
        <v>73872</v>
      </c>
      <c r="D18" s="37" t="n">
        <v>388655.83</v>
      </c>
      <c r="E18" s="37" t="n">
        <v>264462.68</v>
      </c>
      <c r="F18" s="35" t="n">
        <v>66764</v>
      </c>
      <c r="G18" s="37" t="n">
        <v>370324.16</v>
      </c>
      <c r="H18" s="37" t="n">
        <v>241569.8</v>
      </c>
      <c r="I18" s="38" t="n">
        <f aca="false">IF(C18=0,0,(D18-E18)/C18)</f>
        <v>1.68119382174572</v>
      </c>
      <c r="J18" s="38" t="n">
        <f aca="false">IF(F18=0,0,(G18-H18)/F18)</f>
        <v>1.92849979030615</v>
      </c>
      <c r="K18" s="27" t="n">
        <f aca="false">D18-E18</f>
        <v>124193.15</v>
      </c>
      <c r="L18" s="27" t="n">
        <f aca="false">G18-H18</f>
        <v>128754.36</v>
      </c>
      <c r="M18" s="27" t="n">
        <f aca="false">F18*(J18-I18)</f>
        <v>16511.1356849685</v>
      </c>
    </row>
    <row r="19" customFormat="false" ht="15" hidden="false" customHeight="false" outlineLevel="0" collapsed="false">
      <c r="A19" s="36" t="s">
        <v>115</v>
      </c>
      <c r="B19" s="36" t="s">
        <v>99</v>
      </c>
      <c r="C19" s="35" t="n">
        <v>84220</v>
      </c>
      <c r="D19" s="37" t="n">
        <v>248821.87</v>
      </c>
      <c r="E19" s="37" t="n">
        <v>158333.6</v>
      </c>
      <c r="F19" s="35" t="n">
        <v>81930</v>
      </c>
      <c r="G19" s="37" t="n">
        <v>250153.24</v>
      </c>
      <c r="H19" s="37" t="n">
        <v>154028.4</v>
      </c>
      <c r="I19" s="38" t="n">
        <f aca="false">IF(C19=0,0,(D19-E19)/C19)</f>
        <v>1.07442733317502</v>
      </c>
      <c r="J19" s="38" t="n">
        <f aca="false">IF(F19=0,0,(G19-H19)/F19)</f>
        <v>1.17325570609057</v>
      </c>
      <c r="K19" s="27" t="n">
        <f aca="false">D19-E19</f>
        <v>90488.27</v>
      </c>
      <c r="L19" s="27" t="n">
        <f aca="false">G19-H19</f>
        <v>96124.84</v>
      </c>
      <c r="M19" s="27" t="n">
        <f aca="false">F19*(J19-I19)</f>
        <v>8097.0085929708</v>
      </c>
    </row>
    <row r="20" customFormat="false" ht="15" hidden="false" customHeight="false" outlineLevel="0" collapsed="false">
      <c r="A20" s="36" t="s">
        <v>116</v>
      </c>
      <c r="B20" s="36" t="s">
        <v>99</v>
      </c>
      <c r="C20" s="35" t="n">
        <v>103771</v>
      </c>
      <c r="D20" s="37" t="n">
        <v>385626.23</v>
      </c>
      <c r="E20" s="37" t="n">
        <v>275199.64</v>
      </c>
      <c r="F20" s="35" t="n">
        <v>94135</v>
      </c>
      <c r="G20" s="37" t="n">
        <v>367902.28</v>
      </c>
      <c r="H20" s="37" t="n">
        <v>253157.26</v>
      </c>
      <c r="I20" s="38" t="n">
        <f aca="false">IF(C20=0,0,(D20-E20)/C20)</f>
        <v>1.06413728305596</v>
      </c>
      <c r="J20" s="38" t="n">
        <f aca="false">IF(F20=0,0,(G20-H20)/F20)</f>
        <v>1.21894109523557</v>
      </c>
      <c r="K20" s="27" t="n">
        <f aca="false">D20-E20</f>
        <v>110426.59</v>
      </c>
      <c r="L20" s="27" t="n">
        <f aca="false">G20-H20</f>
        <v>114745.02</v>
      </c>
      <c r="M20" s="27" t="n">
        <f aca="false">F20*(J20-I20)</f>
        <v>14572.4568595273</v>
      </c>
    </row>
    <row r="21" customFormat="false" ht="15" hidden="false" customHeight="false" outlineLevel="0" collapsed="false">
      <c r="A21" s="36" t="s">
        <v>117</v>
      </c>
      <c r="B21" s="36" t="s">
        <v>99</v>
      </c>
      <c r="C21" s="35" t="n">
        <v>67126</v>
      </c>
      <c r="D21" s="37" t="n">
        <v>285941.51</v>
      </c>
      <c r="E21" s="37" t="n">
        <v>174527.6</v>
      </c>
      <c r="F21" s="35" t="n">
        <v>61195</v>
      </c>
      <c r="G21" s="37" t="n">
        <v>274308</v>
      </c>
      <c r="H21" s="37" t="n">
        <v>159107</v>
      </c>
      <c r="I21" s="38" t="n">
        <f aca="false">IF(C21=0,0,(D21-E21)/C21)</f>
        <v>1.65977281530257</v>
      </c>
      <c r="J21" s="38" t="n">
        <f aca="false">IF(F21=0,0,(G21-H21)/F21)</f>
        <v>1.88252308195114</v>
      </c>
      <c r="K21" s="27" t="n">
        <f aca="false">D21-E21</f>
        <v>111413.91</v>
      </c>
      <c r="L21" s="27" t="n">
        <f aca="false">G21-H21</f>
        <v>115201</v>
      </c>
      <c r="M21" s="27" t="n">
        <f aca="false">F21*(J21-I21)</f>
        <v>13631.2025675595</v>
      </c>
    </row>
    <row r="22" customFormat="false" ht="15" hidden="false" customHeight="false" outlineLevel="0" collapsed="false">
      <c r="A22" s="36" t="s">
        <v>118</v>
      </c>
      <c r="B22" s="36" t="s">
        <v>99</v>
      </c>
      <c r="C22" s="35" t="n">
        <v>74170</v>
      </c>
      <c r="D22" s="37" t="n">
        <v>393796.79</v>
      </c>
      <c r="E22" s="37" t="n">
        <v>270752.62</v>
      </c>
      <c r="F22" s="35" t="n">
        <v>66014</v>
      </c>
      <c r="G22" s="37" t="n">
        <v>369427.83</v>
      </c>
      <c r="H22" s="37" t="n">
        <v>243632.62</v>
      </c>
      <c r="I22" s="38" t="n">
        <f aca="false">IF(C22=0,0,(D22-E22)/C22)</f>
        <v>1.65894795739517</v>
      </c>
      <c r="J22" s="38" t="n">
        <f aca="false">IF(F22=0,0,(G22-H22)/F22)</f>
        <v>1.90558381555428</v>
      </c>
      <c r="K22" s="27" t="n">
        <f aca="false">D22-E22</f>
        <v>123044.17</v>
      </c>
      <c r="L22" s="27" t="n">
        <f aca="false">G22-H22</f>
        <v>125795.21</v>
      </c>
      <c r="M22" s="27" t="n">
        <f aca="false">F22*(J22-I22)</f>
        <v>16281.4195405151</v>
      </c>
    </row>
    <row r="23" customFormat="false" ht="15" hidden="false" customHeight="false" outlineLevel="0" collapsed="false">
      <c r="A23" s="36" t="s">
        <v>119</v>
      </c>
      <c r="B23" s="36" t="s">
        <v>99</v>
      </c>
      <c r="C23" s="35" t="n">
        <v>95803</v>
      </c>
      <c r="D23" s="37" t="n">
        <v>733808.8</v>
      </c>
      <c r="E23" s="37" t="n">
        <v>466560.61</v>
      </c>
      <c r="F23" s="35" t="n">
        <v>85180</v>
      </c>
      <c r="G23" s="37" t="n">
        <v>687067.22</v>
      </c>
      <c r="H23" s="37" t="n">
        <v>414826.6</v>
      </c>
      <c r="I23" s="38" t="n">
        <f aca="false">IF(C23=0,0,(D23-E23)/C23)</f>
        <v>2.78955972151185</v>
      </c>
      <c r="J23" s="38" t="n">
        <f aca="false">IF(F23=0,0,(G23-H23)/F23)</f>
        <v>3.19606269077248</v>
      </c>
      <c r="K23" s="27" t="n">
        <f aca="false">D23-E23</f>
        <v>267248.19</v>
      </c>
      <c r="L23" s="27" t="n">
        <f aca="false">G23-H23</f>
        <v>272240.62</v>
      </c>
      <c r="M23" s="27" t="n">
        <f aca="false">F23*(J23-I23)</f>
        <v>34625.9229216204</v>
      </c>
    </row>
    <row r="24" customFormat="false" ht="15" hidden="false" customHeight="false" outlineLevel="0" collapsed="false">
      <c r="A24" s="36" t="s">
        <v>120</v>
      </c>
      <c r="B24" s="36" t="s">
        <v>99</v>
      </c>
      <c r="C24" s="35" t="n">
        <v>227156</v>
      </c>
      <c r="D24" s="37" t="n">
        <v>2194256.09</v>
      </c>
      <c r="E24" s="37" t="n">
        <v>1616761.32</v>
      </c>
      <c r="F24" s="35" t="n">
        <v>221588</v>
      </c>
      <c r="G24" s="37" t="n">
        <v>2186588.63</v>
      </c>
      <c r="H24" s="37" t="n">
        <v>1574791.06</v>
      </c>
      <c r="I24" s="38" t="n">
        <f aca="false">IF(C24=0,0,(D24-E24)/C24)</f>
        <v>2.54228270439698</v>
      </c>
      <c r="J24" s="38" t="n">
        <f aca="false">IF(F24=0,0,(G24-H24)/F24)</f>
        <v>2.76096887015542</v>
      </c>
      <c r="K24" s="27" t="n">
        <f aca="false">D24-E24</f>
        <v>577494.77</v>
      </c>
      <c r="L24" s="27" t="n">
        <f aca="false">G24-H24</f>
        <v>611797.57</v>
      </c>
      <c r="M24" s="27" t="n">
        <f aca="false">F24*(J24-I24)</f>
        <v>48458.2300980824</v>
      </c>
    </row>
    <row r="25" customFormat="false" ht="15" hidden="false" customHeight="false" outlineLevel="0" collapsed="false">
      <c r="A25" s="36" t="s">
        <v>121</v>
      </c>
      <c r="B25" s="36" t="s">
        <v>122</v>
      </c>
      <c r="C25" s="35" t="n">
        <v>133050</v>
      </c>
      <c r="D25" s="37" t="n">
        <v>698858.06</v>
      </c>
      <c r="E25" s="37" t="n">
        <v>389836.5</v>
      </c>
      <c r="F25" s="35" t="n">
        <v>125669</v>
      </c>
      <c r="G25" s="37" t="n">
        <v>675281.91</v>
      </c>
      <c r="H25" s="37" t="n">
        <v>368210.17</v>
      </c>
      <c r="I25" s="38" t="n">
        <f aca="false">IF(C25=0,0,(D25-E25)/C25)</f>
        <v>2.32259721909057</v>
      </c>
      <c r="J25" s="38" t="n">
        <f aca="false">IF(F25=0,0,(G25-H25)/F25)</f>
        <v>2.44349632765439</v>
      </c>
      <c r="K25" s="27" t="n">
        <f aca="false">D25-E25</f>
        <v>309021.56</v>
      </c>
      <c r="L25" s="27" t="n">
        <f aca="false">G25-H25</f>
        <v>307071.74</v>
      </c>
      <c r="M25" s="27" t="n">
        <f aca="false">F25*(J25-I25)</f>
        <v>15193.2700741075</v>
      </c>
    </row>
    <row r="26" customFormat="false" ht="15" hidden="false" customHeight="false" outlineLevel="0" collapsed="false">
      <c r="A26" s="36" t="s">
        <v>123</v>
      </c>
      <c r="B26" s="36" t="s">
        <v>122</v>
      </c>
      <c r="C26" s="35" t="n">
        <v>203916</v>
      </c>
      <c r="D26" s="37" t="n">
        <v>1323322.58</v>
      </c>
      <c r="E26" s="37" t="n">
        <v>973851.9</v>
      </c>
      <c r="F26" s="35" t="n">
        <v>199854</v>
      </c>
      <c r="G26" s="37" t="n">
        <v>1352580.27</v>
      </c>
      <c r="H26" s="37" t="n">
        <v>938000.98</v>
      </c>
      <c r="I26" s="38" t="n">
        <f aca="false">IF(C26=0,0,(D26-E26)/C26)</f>
        <v>1.71379724984798</v>
      </c>
      <c r="J26" s="38" t="n">
        <f aca="false">IF(F26=0,0,(G26-H26)/F26)</f>
        <v>2.074410769862</v>
      </c>
      <c r="K26" s="27" t="n">
        <f aca="false">D26-E26</f>
        <v>349470.68</v>
      </c>
      <c r="L26" s="27" t="n">
        <f aca="false">G26-H26</f>
        <v>414579.29</v>
      </c>
      <c r="M26" s="27" t="n">
        <f aca="false">F26*(J26-I26)</f>
        <v>72070.0544288825</v>
      </c>
    </row>
    <row r="27" customFormat="false" ht="15" hidden="false" customHeight="false" outlineLevel="0" collapsed="false">
      <c r="A27" s="36" t="s">
        <v>124</v>
      </c>
      <c r="B27" s="36" t="s">
        <v>122</v>
      </c>
      <c r="C27" s="35" t="n">
        <v>71974</v>
      </c>
      <c r="D27" s="37" t="n">
        <v>214832.54</v>
      </c>
      <c r="E27" s="37" t="n">
        <v>130272.94</v>
      </c>
      <c r="F27" s="35" t="n">
        <v>71964</v>
      </c>
      <c r="G27" s="37" t="n">
        <v>226466.84</v>
      </c>
      <c r="H27" s="37" t="n">
        <v>130254.84</v>
      </c>
      <c r="I27" s="38" t="n">
        <f aca="false">IF(C27=0,0,(D27-E27)/C27)</f>
        <v>1.17486314502459</v>
      </c>
      <c r="J27" s="38" t="n">
        <f aca="false">IF(F27=0,0,(G27-H27)/F27)</f>
        <v>1.33694625090323</v>
      </c>
      <c r="K27" s="27" t="n">
        <f aca="false">D27-E27</f>
        <v>84559.6</v>
      </c>
      <c r="L27" s="27" t="n">
        <f aca="false">G27-H27</f>
        <v>96212</v>
      </c>
      <c r="M27" s="27" t="n">
        <f aca="false">F27*(J27-I27)</f>
        <v>11664.1486314502</v>
      </c>
    </row>
    <row r="28" customFormat="false" ht="15" hidden="false" customHeight="false" outlineLevel="0" collapsed="false">
      <c r="A28" s="36" t="s">
        <v>125</v>
      </c>
      <c r="B28" s="36" t="s">
        <v>122</v>
      </c>
      <c r="C28" s="35" t="n">
        <v>170116</v>
      </c>
      <c r="D28" s="37" t="n">
        <v>629503.62</v>
      </c>
      <c r="E28" s="37" t="n">
        <v>431785.51</v>
      </c>
      <c r="F28" s="35" t="n">
        <v>149900</v>
      </c>
      <c r="G28" s="37" t="n">
        <v>606798.85</v>
      </c>
      <c r="H28" s="37" t="n">
        <v>382663.69</v>
      </c>
      <c r="I28" s="38" t="n">
        <f aca="false">IF(C28=0,0,(D28-E28)/C28)</f>
        <v>1.16225463801171</v>
      </c>
      <c r="J28" s="38" t="n">
        <f aca="false">IF(F28=0,0,(G28-H28)/F28)</f>
        <v>1.49523122081388</v>
      </c>
      <c r="K28" s="27" t="n">
        <f aca="false">D28-E28</f>
        <v>197718.11</v>
      </c>
      <c r="L28" s="27" t="n">
        <f aca="false">G28-H28</f>
        <v>224135.16</v>
      </c>
      <c r="M28" s="27" t="n">
        <f aca="false">F28*(J28-I28)</f>
        <v>49913.1897620447</v>
      </c>
    </row>
    <row r="29" customFormat="false" ht="15" hidden="false" customHeight="false" outlineLevel="0" collapsed="false">
      <c r="A29" s="36" t="s">
        <v>126</v>
      </c>
      <c r="B29" s="36" t="s">
        <v>122</v>
      </c>
      <c r="C29" s="35" t="n">
        <v>71387</v>
      </c>
      <c r="D29" s="37" t="n">
        <v>259681.68</v>
      </c>
      <c r="E29" s="37" t="n">
        <v>164190.1</v>
      </c>
      <c r="F29" s="35" t="n">
        <v>72296</v>
      </c>
      <c r="G29" s="37" t="n">
        <v>275232.12</v>
      </c>
      <c r="H29" s="37" t="n">
        <v>166280.8</v>
      </c>
      <c r="I29" s="38" t="n">
        <f aca="false">IF(C29=0,0,(D29-E29)/C29)</f>
        <v>1.3376606384916</v>
      </c>
      <c r="J29" s="38" t="n">
        <f aca="false">IF(F29=0,0,(G29-H29)/F29)</f>
        <v>1.50701726236583</v>
      </c>
      <c r="K29" s="27" t="n">
        <f aca="false">D29-E29</f>
        <v>95491.58</v>
      </c>
      <c r="L29" s="27" t="n">
        <f aca="false">G29-H29</f>
        <v>108951.32</v>
      </c>
      <c r="M29" s="27" t="n">
        <f aca="false">F29*(J29-I29)</f>
        <v>12243.8064796112</v>
      </c>
    </row>
    <row r="30" customFormat="false" ht="15" hidden="false" customHeight="false" outlineLevel="0" collapsed="false">
      <c r="A30" s="36" t="s">
        <v>127</v>
      </c>
      <c r="B30" s="36" t="s">
        <v>122</v>
      </c>
      <c r="C30" s="35" t="n">
        <v>152157</v>
      </c>
      <c r="D30" s="37" t="n">
        <v>695050.39</v>
      </c>
      <c r="E30" s="37" t="n">
        <v>467745.62</v>
      </c>
      <c r="F30" s="35" t="n">
        <v>142949</v>
      </c>
      <c r="G30" s="37" t="n">
        <v>677737.75</v>
      </c>
      <c r="H30" s="37" t="n">
        <v>444062.92</v>
      </c>
      <c r="I30" s="38" t="n">
        <f aca="false">IF(C30=0,0,(D30-E30)/C30)</f>
        <v>1.49388309443535</v>
      </c>
      <c r="J30" s="38" t="n">
        <f aca="false">IF(F30=0,0,(G30-H30)/F30)</f>
        <v>1.63467271544397</v>
      </c>
      <c r="K30" s="27" t="n">
        <f aca="false">D30-E30</f>
        <v>227304.77</v>
      </c>
      <c r="L30" s="27" t="n">
        <f aca="false">G30-H30</f>
        <v>233674.83</v>
      </c>
      <c r="M30" s="27" t="n">
        <f aca="false">F30*(J30-I30)</f>
        <v>20125.7355335607</v>
      </c>
    </row>
    <row r="31" customFormat="false" ht="15" hidden="false" customHeight="false" outlineLevel="0" collapsed="false">
      <c r="A31" s="36" t="s">
        <v>128</v>
      </c>
      <c r="B31" s="36" t="s">
        <v>122</v>
      </c>
      <c r="C31" s="35" t="n">
        <v>100352</v>
      </c>
      <c r="D31" s="37" t="n">
        <v>530372.1</v>
      </c>
      <c r="E31" s="37" t="n">
        <v>328151.04</v>
      </c>
      <c r="F31" s="35" t="n">
        <v>92414</v>
      </c>
      <c r="G31" s="37" t="n">
        <v>518192.59</v>
      </c>
      <c r="H31" s="37" t="n">
        <v>302193.78</v>
      </c>
      <c r="I31" s="38" t="n">
        <f aca="false">IF(C31=0,0,(D31-E31)/C31)</f>
        <v>2.01511738679847</v>
      </c>
      <c r="J31" s="38" t="n">
        <f aca="false">IF(F31=0,0,(G31-H31)/F31)</f>
        <v>2.33729532321943</v>
      </c>
      <c r="K31" s="27" t="n">
        <f aca="false">D31-E31</f>
        <v>202221.06</v>
      </c>
      <c r="L31" s="27" t="n">
        <f aca="false">G31-H31</f>
        <v>215998.81</v>
      </c>
      <c r="M31" s="27" t="n">
        <f aca="false">F31*(J31-I31)</f>
        <v>29773.7518164063</v>
      </c>
    </row>
    <row r="32" customFormat="false" ht="15" hidden="false" customHeight="false" outlineLevel="0" collapsed="false">
      <c r="A32" s="36" t="s">
        <v>129</v>
      </c>
      <c r="B32" s="36" t="s">
        <v>122</v>
      </c>
      <c r="C32" s="35" t="n">
        <v>165436</v>
      </c>
      <c r="D32" s="37" t="n">
        <v>1116900.16</v>
      </c>
      <c r="E32" s="37" t="n">
        <v>788166.07</v>
      </c>
      <c r="F32" s="35" t="n">
        <v>172749</v>
      </c>
      <c r="G32" s="37" t="n">
        <v>1138306.21</v>
      </c>
      <c r="H32" s="37" t="n">
        <v>816497.29</v>
      </c>
      <c r="I32" s="38" t="n">
        <f aca="false">IF(C32=0,0,(D32-E32)/C32)</f>
        <v>1.98707711743514</v>
      </c>
      <c r="J32" s="38" t="n">
        <f aca="false">IF(F32=0,0,(G32-H32)/F32)</f>
        <v>1.86286994425438</v>
      </c>
      <c r="K32" s="27" t="n">
        <f aca="false">D32-E32</f>
        <v>328734.09</v>
      </c>
      <c r="L32" s="27" t="n">
        <f aca="false">G32-H32</f>
        <v>321808.92</v>
      </c>
      <c r="M32" s="27" t="n">
        <f aca="false">F32*(J32-I32)</f>
        <v>-21456.6649598033</v>
      </c>
    </row>
    <row r="33" customFormat="false" ht="15" hidden="false" customHeight="false" outlineLevel="0" collapsed="false">
      <c r="A33" s="36" t="s">
        <v>130</v>
      </c>
      <c r="B33" s="36" t="s">
        <v>122</v>
      </c>
      <c r="C33" s="35" t="n">
        <v>57848</v>
      </c>
      <c r="D33" s="37" t="n">
        <v>225800.99</v>
      </c>
      <c r="E33" s="37" t="n">
        <v>132471.92</v>
      </c>
      <c r="F33" s="35" t="n">
        <v>57452</v>
      </c>
      <c r="G33" s="37" t="n">
        <v>229648.3</v>
      </c>
      <c r="H33" s="37" t="n">
        <v>131565.08</v>
      </c>
      <c r="I33" s="38" t="n">
        <f aca="false">IF(C33=0,0,(D33-E33)/C33)</f>
        <v>1.61334998617065</v>
      </c>
      <c r="J33" s="38" t="n">
        <f aca="false">IF(F33=0,0,(G33-H33)/F33)</f>
        <v>1.70722028824062</v>
      </c>
      <c r="K33" s="27" t="n">
        <f aca="false">D33-E33</f>
        <v>93329.07</v>
      </c>
      <c r="L33" s="27" t="n">
        <f aca="false">G33-H33</f>
        <v>98083.22</v>
      </c>
      <c r="M33" s="27" t="n">
        <f aca="false">F33*(J33-I33)</f>
        <v>5393.0365945236</v>
      </c>
    </row>
    <row r="34" customFormat="false" ht="15" hidden="false" customHeight="false" outlineLevel="0" collapsed="false">
      <c r="A34" s="36" t="s">
        <v>131</v>
      </c>
      <c r="B34" s="36" t="s">
        <v>122</v>
      </c>
      <c r="C34" s="35" t="n">
        <v>117811</v>
      </c>
      <c r="D34" s="37" t="n">
        <v>575390.17</v>
      </c>
      <c r="E34" s="37" t="n">
        <v>422917.67</v>
      </c>
      <c r="F34" s="35" t="n">
        <v>110256</v>
      </c>
      <c r="G34" s="37" t="n">
        <v>572807.56</v>
      </c>
      <c r="H34" s="37" t="n">
        <v>399238.57</v>
      </c>
      <c r="I34" s="38" t="n">
        <f aca="false">IF(C34=0,0,(D34-E34)/C34)</f>
        <v>1.29421276451265</v>
      </c>
      <c r="J34" s="38" t="n">
        <f aca="false">IF(F34=0,0,(G34-H34)/F34)</f>
        <v>1.57423623204179</v>
      </c>
      <c r="K34" s="27" t="n">
        <f aca="false">D34-E34</f>
        <v>152472.5</v>
      </c>
      <c r="L34" s="27" t="n">
        <f aca="false">G34-H34</f>
        <v>173568.99</v>
      </c>
      <c r="M34" s="27" t="n">
        <f aca="false">F34*(J34-I34)</f>
        <v>30874.2674358931</v>
      </c>
    </row>
    <row r="35" customFormat="false" ht="15" hidden="false" customHeight="false" outlineLevel="0" collapsed="false">
      <c r="A35" s="36" t="s">
        <v>132</v>
      </c>
      <c r="B35" s="36" t="s">
        <v>122</v>
      </c>
      <c r="C35" s="35" t="n">
        <v>72079</v>
      </c>
      <c r="D35" s="37" t="n">
        <v>322331.44</v>
      </c>
      <c r="E35" s="37" t="n">
        <v>188126.19</v>
      </c>
      <c r="F35" s="35" t="n">
        <v>74841</v>
      </c>
      <c r="G35" s="37" t="n">
        <v>338603.69</v>
      </c>
      <c r="H35" s="37" t="n">
        <v>195335.01</v>
      </c>
      <c r="I35" s="38" t="n">
        <f aca="false">IF(C35=0,0,(D35-E35)/C35)</f>
        <v>1.86191886679893</v>
      </c>
      <c r="J35" s="38" t="n">
        <f aca="false">IF(F35=0,0,(G35-H35)/F35)</f>
        <v>1.91430739835117</v>
      </c>
      <c r="K35" s="27" t="n">
        <f aca="false">D35-E35</f>
        <v>134205.25</v>
      </c>
      <c r="L35" s="27" t="n">
        <f aca="false">G35-H35</f>
        <v>143268.68</v>
      </c>
      <c r="M35" s="27" t="n">
        <f aca="false">F35*(J35-I35)</f>
        <v>3920.81008990135</v>
      </c>
    </row>
    <row r="36" customFormat="false" ht="15" hidden="false" customHeight="false" outlineLevel="0" collapsed="false">
      <c r="A36" s="36" t="s">
        <v>133</v>
      </c>
      <c r="B36" s="36" t="s">
        <v>122</v>
      </c>
      <c r="C36" s="35" t="n">
        <v>120113</v>
      </c>
      <c r="D36" s="37" t="n">
        <v>640168.66</v>
      </c>
      <c r="E36" s="37" t="n">
        <v>449750.14</v>
      </c>
      <c r="F36" s="35" t="n">
        <v>109124</v>
      </c>
      <c r="G36" s="37" t="n">
        <v>626526.33</v>
      </c>
      <c r="H36" s="37" t="n">
        <v>414520.64</v>
      </c>
      <c r="I36" s="38" t="n">
        <f aca="false">IF(C36=0,0,(D36-E36)/C36)</f>
        <v>1.58532814932605</v>
      </c>
      <c r="J36" s="38" t="n">
        <f aca="false">IF(F36=0,0,(G36-H36)/F36)</f>
        <v>1.94279617682636</v>
      </c>
      <c r="K36" s="27" t="n">
        <f aca="false">D36-E36</f>
        <v>190418.52</v>
      </c>
      <c r="L36" s="27" t="n">
        <f aca="false">G36-H36</f>
        <v>212005.69</v>
      </c>
      <c r="M36" s="27" t="n">
        <f aca="false">F36*(J36-I36)</f>
        <v>39008.3410329439</v>
      </c>
    </row>
    <row r="37" customFormat="false" ht="15" hidden="false" customHeight="false" outlineLevel="0" collapsed="false">
      <c r="A37" s="36" t="s">
        <v>134</v>
      </c>
      <c r="B37" s="36" t="s">
        <v>122</v>
      </c>
      <c r="C37" s="35" t="n">
        <v>60652</v>
      </c>
      <c r="D37" s="37" t="n">
        <v>186139.84</v>
      </c>
      <c r="E37" s="37" t="n">
        <v>106747.52</v>
      </c>
      <c r="F37" s="35" t="n">
        <v>58157</v>
      </c>
      <c r="G37" s="37" t="n">
        <v>188878.06</v>
      </c>
      <c r="H37" s="37" t="n">
        <v>102356.32</v>
      </c>
      <c r="I37" s="38" t="n">
        <f aca="false">IF(C37=0,0,(D37-E37)/C37)</f>
        <v>1.30898107234716</v>
      </c>
      <c r="J37" s="38" t="n">
        <f aca="false">IF(F37=0,0,(G37-H37)/F37)</f>
        <v>1.48772701480475</v>
      </c>
      <c r="K37" s="27" t="n">
        <f aca="false">D37-E37</f>
        <v>79392.32</v>
      </c>
      <c r="L37" s="27" t="n">
        <f aca="false">G37-H37</f>
        <v>86521.74</v>
      </c>
      <c r="M37" s="27" t="n">
        <f aca="false">F37*(J37-I37)</f>
        <v>10395.3277755062</v>
      </c>
    </row>
    <row r="38" customFormat="false" ht="15" hidden="false" customHeight="false" outlineLevel="0" collapsed="false">
      <c r="A38" s="36" t="s">
        <v>135</v>
      </c>
      <c r="B38" s="36" t="s">
        <v>122</v>
      </c>
      <c r="C38" s="35" t="n">
        <v>164110</v>
      </c>
      <c r="D38" s="37" t="n">
        <v>623764.63</v>
      </c>
      <c r="E38" s="37" t="n">
        <v>450696.44</v>
      </c>
      <c r="F38" s="35" t="n">
        <v>157361</v>
      </c>
      <c r="G38" s="37" t="n">
        <v>617658.29</v>
      </c>
      <c r="H38" s="37" t="n">
        <v>435349.24</v>
      </c>
      <c r="I38" s="38" t="n">
        <f aca="false">IF(C38=0,0,(D38-E38)/C38)</f>
        <v>1.05458649686186</v>
      </c>
      <c r="J38" s="38" t="n">
        <f aca="false">IF(F38=0,0,(G38-H38)/F38)</f>
        <v>1.15854023550943</v>
      </c>
      <c r="K38" s="27" t="n">
        <f aca="false">D38-E38</f>
        <v>173068.19</v>
      </c>
      <c r="L38" s="27" t="n">
        <f aca="false">G38-H38</f>
        <v>182309.05</v>
      </c>
      <c r="M38" s="27" t="n">
        <f aca="false">F38*(J38-I38)</f>
        <v>16358.2642673207</v>
      </c>
    </row>
    <row r="39" customFormat="false" ht="15" hidden="false" customHeight="false" outlineLevel="0" collapsed="false">
      <c r="A39" s="36" t="s">
        <v>136</v>
      </c>
      <c r="B39" s="36" t="s">
        <v>122</v>
      </c>
      <c r="C39" s="35" t="n">
        <v>47400</v>
      </c>
      <c r="D39" s="37" t="n">
        <v>117936.71</v>
      </c>
      <c r="E39" s="37" t="n">
        <v>72048</v>
      </c>
      <c r="F39" s="35" t="n">
        <v>44992</v>
      </c>
      <c r="G39" s="37" t="n">
        <v>113466.41</v>
      </c>
      <c r="H39" s="37" t="n">
        <v>68387.84</v>
      </c>
      <c r="I39" s="38" t="n">
        <f aca="false">IF(C39=0,0,(D39-E39)/C39)</f>
        <v>0.968116244725739</v>
      </c>
      <c r="J39" s="38" t="n">
        <f aca="false">IF(F39=0,0,(G39-H39)/F39)</f>
        <v>1.00192411984353</v>
      </c>
      <c r="K39" s="27" t="n">
        <f aca="false">D39-E39</f>
        <v>45888.71</v>
      </c>
      <c r="L39" s="27" t="n">
        <f aca="false">G39-H39</f>
        <v>45078.57</v>
      </c>
      <c r="M39" s="27" t="n">
        <f aca="false">F39*(J39-I39)</f>
        <v>1521.08391729957</v>
      </c>
    </row>
    <row r="40" customFormat="false" ht="15" hidden="false" customHeight="false" outlineLevel="0" collapsed="false">
      <c r="A40" s="36" t="s">
        <v>137</v>
      </c>
      <c r="B40" s="36" t="s">
        <v>122</v>
      </c>
      <c r="C40" s="35" t="n">
        <v>91500</v>
      </c>
      <c r="D40" s="37" t="n">
        <v>286611.63</v>
      </c>
      <c r="E40" s="37" t="n">
        <v>207364.3</v>
      </c>
      <c r="F40" s="35" t="n">
        <v>94290</v>
      </c>
      <c r="G40" s="37" t="n">
        <v>293458.8</v>
      </c>
      <c r="H40" s="37" t="n">
        <v>210118.15</v>
      </c>
      <c r="I40" s="38" t="n">
        <f aca="false">IF(C40=0,0,(D40-E40)/C40)</f>
        <v>0.866091038251366</v>
      </c>
      <c r="J40" s="38" t="n">
        <f aca="false">IF(F40=0,0,(G40-H40)/F40)</f>
        <v>0.883875808675363</v>
      </c>
      <c r="K40" s="27" t="n">
        <f aca="false">D40-E40</f>
        <v>79247.33</v>
      </c>
      <c r="L40" s="27" t="n">
        <f aca="false">G40-H40</f>
        <v>83340.65</v>
      </c>
      <c r="M40" s="27" t="n">
        <f aca="false">F40*(J40-I40)</f>
        <v>1676.92600327866</v>
      </c>
    </row>
    <row r="41" customFormat="false" ht="15" hidden="false" customHeight="false" outlineLevel="0" collapsed="false">
      <c r="A41" s="36" t="s">
        <v>138</v>
      </c>
      <c r="B41" s="36" t="s">
        <v>122</v>
      </c>
      <c r="C41" s="35" t="n">
        <v>138982</v>
      </c>
      <c r="D41" s="37" t="n">
        <v>410618.71</v>
      </c>
      <c r="E41" s="37" t="n">
        <v>230710.12</v>
      </c>
      <c r="F41" s="35" t="n">
        <v>128387</v>
      </c>
      <c r="G41" s="37" t="n">
        <v>404681.84</v>
      </c>
      <c r="H41" s="37" t="n">
        <v>213122.42</v>
      </c>
      <c r="I41" s="38" t="n">
        <f aca="false">IF(C41=0,0,(D41-E41)/C41)</f>
        <v>1.29447403260854</v>
      </c>
      <c r="J41" s="38" t="n">
        <f aca="false">IF(F41=0,0,(G41-H41)/F41)</f>
        <v>1.49204685832678</v>
      </c>
      <c r="K41" s="27" t="n">
        <f aca="false">D41-E41</f>
        <v>179908.59</v>
      </c>
      <c r="L41" s="27" t="n">
        <f aca="false">G41-H41</f>
        <v>191559.42</v>
      </c>
      <c r="M41" s="27" t="n">
        <f aca="false">F41*(J41-I41)</f>
        <v>25365.7823754875</v>
      </c>
    </row>
    <row r="42" customFormat="false" ht="15" hidden="false" customHeight="false" outlineLevel="0" collapsed="false">
      <c r="A42" s="36" t="s">
        <v>139</v>
      </c>
      <c r="B42" s="36" t="s">
        <v>122</v>
      </c>
      <c r="C42" s="35" t="n">
        <v>137896</v>
      </c>
      <c r="D42" s="37" t="n">
        <v>498900.86</v>
      </c>
      <c r="E42" s="37" t="n">
        <v>355460.87</v>
      </c>
      <c r="F42" s="35" t="n">
        <v>127990</v>
      </c>
      <c r="G42" s="37" t="n">
        <v>490992.45</v>
      </c>
      <c r="H42" s="37" t="n">
        <v>332349.61</v>
      </c>
      <c r="I42" s="38" t="n">
        <f aca="false">IF(C42=0,0,(D42-E42)/C42)</f>
        <v>1.0402041393514</v>
      </c>
      <c r="J42" s="38" t="n">
        <f aca="false">IF(F42=0,0,(G42-H42)/F42)</f>
        <v>1.23949402297054</v>
      </c>
      <c r="K42" s="27" t="n">
        <f aca="false">D42-E42</f>
        <v>143439.99</v>
      </c>
      <c r="L42" s="27" t="n">
        <f aca="false">G42-H42</f>
        <v>158642.84</v>
      </c>
      <c r="M42" s="27" t="n">
        <f aca="false">F42*(J42-I42)</f>
        <v>25507.1122044149</v>
      </c>
    </row>
    <row r="43" customFormat="false" ht="15" hidden="false" customHeight="false" outlineLevel="0" collapsed="false">
      <c r="A43" s="36" t="s">
        <v>140</v>
      </c>
      <c r="B43" s="36" t="s">
        <v>122</v>
      </c>
      <c r="C43" s="35" t="n">
        <v>136996</v>
      </c>
      <c r="D43" s="37" t="n">
        <v>699262.8</v>
      </c>
      <c r="E43" s="37" t="n">
        <v>413727.92</v>
      </c>
      <c r="F43" s="35" t="n">
        <v>132454</v>
      </c>
      <c r="G43" s="37" t="n">
        <v>714899.86</v>
      </c>
      <c r="H43" s="37" t="n">
        <v>400011.08</v>
      </c>
      <c r="I43" s="38" t="n">
        <f aca="false">IF(C43=0,0,(D43-E43)/C43)</f>
        <v>2.08425705860025</v>
      </c>
      <c r="J43" s="38" t="n">
        <f aca="false">IF(F43=0,0,(G43-H43)/F43)</f>
        <v>2.37734443655911</v>
      </c>
      <c r="K43" s="27" t="n">
        <f aca="false">D43-E43</f>
        <v>285534.88</v>
      </c>
      <c r="L43" s="27" t="n">
        <f aca="false">G43-H43</f>
        <v>314888.78</v>
      </c>
      <c r="M43" s="27" t="n">
        <f aca="false">F43*(J43-I43)</f>
        <v>38820.5955601623</v>
      </c>
    </row>
    <row r="44" customFormat="false" ht="15" hidden="false" customHeight="false" outlineLevel="0" collapsed="false">
      <c r="A44" s="36" t="s">
        <v>141</v>
      </c>
      <c r="B44" s="36" t="s">
        <v>122</v>
      </c>
      <c r="C44" s="35" t="n">
        <v>132892</v>
      </c>
      <c r="D44" s="37" t="n">
        <v>854883.79</v>
      </c>
      <c r="E44" s="37" t="n">
        <v>566521.99</v>
      </c>
      <c r="F44" s="35" t="n">
        <v>120310</v>
      </c>
      <c r="G44" s="37" t="n">
        <v>831269.5</v>
      </c>
      <c r="H44" s="37" t="n">
        <v>515422.62</v>
      </c>
      <c r="I44" s="38" t="n">
        <f aca="false">IF(C44=0,0,(D44-E44)/C44)</f>
        <v>2.16989585528098</v>
      </c>
      <c r="J44" s="38" t="n">
        <f aca="false">IF(F44=0,0,(G44-H44)/F44)</f>
        <v>2.62527537195578</v>
      </c>
      <c r="K44" s="27" t="n">
        <f aca="false">D44-E44</f>
        <v>288361.8</v>
      </c>
      <c r="L44" s="27" t="n">
        <f aca="false">G44-H44</f>
        <v>315846.88</v>
      </c>
      <c r="M44" s="27" t="n">
        <f aca="false">F44*(J44-I44)</f>
        <v>54786.7096511453</v>
      </c>
    </row>
    <row r="45" customFormat="false" ht="15" hidden="false" customHeight="false" outlineLevel="0" collapsed="false">
      <c r="A45" s="36" t="s">
        <v>142</v>
      </c>
      <c r="B45" s="36" t="s">
        <v>143</v>
      </c>
      <c r="C45" s="35" t="n">
        <v>193388</v>
      </c>
      <c r="D45" s="37" t="n">
        <v>1859775.04</v>
      </c>
      <c r="E45" s="37" t="n">
        <v>1081038.92</v>
      </c>
      <c r="F45" s="35" t="n">
        <v>175054</v>
      </c>
      <c r="G45" s="37" t="n">
        <v>1811203.14</v>
      </c>
      <c r="H45" s="37" t="n">
        <v>978551.86</v>
      </c>
      <c r="I45" s="38" t="n">
        <f aca="false">IF(C45=0,0,(D45-E45)/C45)</f>
        <v>4.02680683392972</v>
      </c>
      <c r="J45" s="38" t="n">
        <f aca="false">IF(F45=0,0,(G45-H45)/F45)</f>
        <v>4.75653958207182</v>
      </c>
      <c r="K45" s="27" t="n">
        <f aca="false">D45-E45</f>
        <v>778736.12</v>
      </c>
      <c r="L45" s="27" t="n">
        <f aca="false">G45-H45</f>
        <v>832651.28</v>
      </c>
      <c r="M45" s="27" t="n">
        <f aca="false">F45*(J45-I45)</f>
        <v>127742.636493267</v>
      </c>
    </row>
    <row r="46" customFormat="false" ht="15" hidden="false" customHeight="false" outlineLevel="0" collapsed="false">
      <c r="A46" s="36" t="s">
        <v>144</v>
      </c>
      <c r="B46" s="36" t="s">
        <v>143</v>
      </c>
      <c r="C46" s="35" t="n">
        <v>105557</v>
      </c>
      <c r="D46" s="37" t="n">
        <v>1258241.83</v>
      </c>
      <c r="E46" s="37" t="n">
        <v>884320.56</v>
      </c>
      <c r="F46" s="35" t="n">
        <v>97784</v>
      </c>
      <c r="G46" s="37" t="n">
        <v>1234568.92</v>
      </c>
      <c r="H46" s="37" t="n">
        <v>837396.72</v>
      </c>
      <c r="I46" s="38" t="n">
        <f aca="false">IF(C46=0,0,(D46-E46)/C46)</f>
        <v>3.54236355713027</v>
      </c>
      <c r="J46" s="38" t="n">
        <f aca="false">IF(F46=0,0,(G46-H46)/F46)</f>
        <v>4.06172993536775</v>
      </c>
      <c r="K46" s="27" t="n">
        <f aca="false">D46-E46</f>
        <v>373921.27</v>
      </c>
      <c r="L46" s="27" t="n">
        <f aca="false">G46-H46</f>
        <v>397172.2</v>
      </c>
      <c r="M46" s="27" t="n">
        <f aca="false">F46*(J46-I46)</f>
        <v>50785.7219295735</v>
      </c>
    </row>
    <row r="47" customFormat="false" ht="15" hidden="false" customHeight="false" outlineLevel="0" collapsed="false">
      <c r="A47" s="36" t="s">
        <v>145</v>
      </c>
      <c r="B47" s="36" t="s">
        <v>143</v>
      </c>
      <c r="C47" s="35" t="n">
        <v>41988</v>
      </c>
      <c r="D47" s="37" t="n">
        <v>215039.52</v>
      </c>
      <c r="E47" s="37" t="n">
        <v>129323.04</v>
      </c>
      <c r="F47" s="35" t="n">
        <v>38862</v>
      </c>
      <c r="G47" s="37" t="n">
        <v>204671.35</v>
      </c>
      <c r="H47" s="37" t="n">
        <v>119694.96</v>
      </c>
      <c r="I47" s="38" t="n">
        <f aca="false">IF(C47=0,0,(D47-E47)/C47)</f>
        <v>2.04145184338382</v>
      </c>
      <c r="J47" s="38" t="n">
        <f aca="false">IF(F47=0,0,(G47-H47)/F47)</f>
        <v>2.18661906232309</v>
      </c>
      <c r="K47" s="27" t="n">
        <f aca="false">D47-E47</f>
        <v>85716.48</v>
      </c>
      <c r="L47" s="27" t="n">
        <f aca="false">G47-H47</f>
        <v>84976.39</v>
      </c>
      <c r="M47" s="27" t="n">
        <f aca="false">F47*(J47-I47)</f>
        <v>5641.48846241783</v>
      </c>
    </row>
    <row r="48" customFormat="false" ht="15" hidden="false" customHeight="false" outlineLevel="0" collapsed="false">
      <c r="A48" s="36" t="s">
        <v>146</v>
      </c>
      <c r="B48" s="36" t="s">
        <v>143</v>
      </c>
      <c r="C48" s="35" t="n">
        <v>96845</v>
      </c>
      <c r="D48" s="37" t="n">
        <v>610967.33</v>
      </c>
      <c r="E48" s="37" t="n">
        <v>413185.39</v>
      </c>
      <c r="F48" s="35" t="n">
        <v>95298</v>
      </c>
      <c r="G48" s="37" t="n">
        <v>610342.06</v>
      </c>
      <c r="H48" s="37" t="n">
        <v>400497.48</v>
      </c>
      <c r="I48" s="38" t="n">
        <f aca="false">IF(C48=0,0,(D48-E48)/C48)</f>
        <v>2.04225246527957</v>
      </c>
      <c r="J48" s="38" t="n">
        <f aca="false">IF(F48=0,0,(G48-H48)/F48)</f>
        <v>2.20198304266616</v>
      </c>
      <c r="K48" s="27" t="n">
        <f aca="false">D48-E48</f>
        <v>197781.94</v>
      </c>
      <c r="L48" s="27" t="n">
        <f aca="false">G48-H48</f>
        <v>209844.58</v>
      </c>
      <c r="M48" s="27" t="n">
        <f aca="false">F48*(J48-I48)</f>
        <v>15222.0045637876</v>
      </c>
    </row>
    <row r="49" customFormat="false" ht="15" hidden="false" customHeight="false" outlineLevel="0" collapsed="false">
      <c r="A49" s="36" t="s">
        <v>147</v>
      </c>
      <c r="B49" s="36" t="s">
        <v>143</v>
      </c>
      <c r="C49" s="35" t="n">
        <v>53454</v>
      </c>
      <c r="D49" s="37" t="n">
        <v>266739.69</v>
      </c>
      <c r="E49" s="37" t="n">
        <v>168380.1</v>
      </c>
      <c r="F49" s="35" t="n">
        <v>46834</v>
      </c>
      <c r="G49" s="37" t="n">
        <v>246921.93</v>
      </c>
      <c r="H49" s="37" t="n">
        <v>147527.1</v>
      </c>
      <c r="I49" s="38" t="n">
        <f aca="false">IF(C49=0,0,(D49-E49)/C49)</f>
        <v>1.84007913346055</v>
      </c>
      <c r="J49" s="38" t="n">
        <f aca="false">IF(F49=0,0,(G49-H49)/F49)</f>
        <v>2.12227932698467</v>
      </c>
      <c r="K49" s="27" t="n">
        <f aca="false">D49-E49</f>
        <v>98359.59</v>
      </c>
      <c r="L49" s="27" t="n">
        <f aca="false">G49-H49</f>
        <v>99394.83</v>
      </c>
      <c r="M49" s="27" t="n">
        <f aca="false">F49*(J49-I49)</f>
        <v>13216.5638635088</v>
      </c>
    </row>
    <row r="50" customFormat="false" ht="15" hidden="false" customHeight="false" outlineLevel="0" collapsed="false">
      <c r="A50" s="36" t="s">
        <v>148</v>
      </c>
      <c r="B50" s="36" t="s">
        <v>143</v>
      </c>
      <c r="C50" s="35" t="n">
        <v>127979</v>
      </c>
      <c r="D50" s="37" t="n">
        <v>803115</v>
      </c>
      <c r="E50" s="37" t="n">
        <v>591460.47</v>
      </c>
      <c r="F50" s="35" t="n">
        <v>128999</v>
      </c>
      <c r="G50" s="37" t="n">
        <v>819290.65</v>
      </c>
      <c r="H50" s="37" t="n">
        <v>587190.68</v>
      </c>
      <c r="I50" s="38" t="n">
        <f aca="false">IF(C50=0,0,(D50-E50)/C50)</f>
        <v>1.65382234585362</v>
      </c>
      <c r="J50" s="38" t="n">
        <f aca="false">IF(F50=0,0,(G50-H50)/F50)</f>
        <v>1.79923852122885</v>
      </c>
      <c r="K50" s="27" t="n">
        <f aca="false">D50-E50</f>
        <v>211654.53</v>
      </c>
      <c r="L50" s="27" t="n">
        <f aca="false">G50-H50</f>
        <v>232099.97</v>
      </c>
      <c r="M50" s="27" t="n">
        <f aca="false">F50*(J50-I50)</f>
        <v>18758.5412072293</v>
      </c>
    </row>
    <row r="51" customFormat="false" ht="15" hidden="false" customHeight="false" outlineLevel="0" collapsed="false">
      <c r="A51" s="36" t="s">
        <v>149</v>
      </c>
      <c r="B51" s="36" t="s">
        <v>143</v>
      </c>
      <c r="C51" s="35" t="n">
        <v>94267</v>
      </c>
      <c r="D51" s="37" t="n">
        <v>1227703.83</v>
      </c>
      <c r="E51" s="37" t="n">
        <v>703231.82</v>
      </c>
      <c r="F51" s="35" t="n">
        <v>85908</v>
      </c>
      <c r="G51" s="37" t="n">
        <v>1188848.41</v>
      </c>
      <c r="H51" s="37" t="n">
        <v>640873.68</v>
      </c>
      <c r="I51" s="38" t="n">
        <f aca="false">IF(C51=0,0,(D51-E51)/C51)</f>
        <v>5.56368623166113</v>
      </c>
      <c r="J51" s="38" t="n">
        <f aca="false">IF(F51=0,0,(G51-H51)/F51)</f>
        <v>6.37862282907296</v>
      </c>
      <c r="K51" s="27" t="n">
        <f aca="false">D51-E51</f>
        <v>524472.01</v>
      </c>
      <c r="L51" s="27" t="n">
        <f aca="false">G51-H51</f>
        <v>547974.73</v>
      </c>
      <c r="M51" s="27" t="n">
        <f aca="false">F51*(J51-I51)</f>
        <v>70009.5732104552</v>
      </c>
    </row>
    <row r="52" customFormat="false" ht="15" hidden="false" customHeight="false" outlineLevel="0" collapsed="false">
      <c r="A52" s="36" t="s">
        <v>150</v>
      </c>
      <c r="B52" s="36" t="s">
        <v>143</v>
      </c>
      <c r="C52" s="35" t="n">
        <v>110460</v>
      </c>
      <c r="D52" s="37" t="n">
        <v>1805102.57</v>
      </c>
      <c r="E52" s="37" t="n">
        <v>1318827.73</v>
      </c>
      <c r="F52" s="35" t="n">
        <v>107004</v>
      </c>
      <c r="G52" s="37" t="n">
        <v>1762293.02</v>
      </c>
      <c r="H52" s="37" t="n">
        <v>1264975.12</v>
      </c>
      <c r="I52" s="38" t="n">
        <f aca="false">IF(C52=0,0,(D52-E52)/C52)</f>
        <v>4.40227086728228</v>
      </c>
      <c r="J52" s="38" t="n">
        <f aca="false">IF(F52=0,0,(G52-H52)/F52)</f>
        <v>4.64765709693096</v>
      </c>
      <c r="K52" s="27" t="n">
        <f aca="false">D52-E52</f>
        <v>486274.84</v>
      </c>
      <c r="L52" s="27" t="n">
        <f aca="false">G52-H52</f>
        <v>497317.9</v>
      </c>
      <c r="M52" s="27" t="n">
        <f aca="false">F52*(J52-I52)</f>
        <v>26257.3081173274</v>
      </c>
    </row>
    <row r="53" customFormat="false" ht="15" hidden="false" customHeight="false" outlineLevel="0" collapsed="false">
      <c r="A53" s="36" t="s">
        <v>151</v>
      </c>
      <c r="B53" s="36" t="s">
        <v>143</v>
      </c>
      <c r="C53" s="35" t="n">
        <v>50668</v>
      </c>
      <c r="D53" s="37" t="n">
        <v>574250.27</v>
      </c>
      <c r="E53" s="37" t="n">
        <v>334915.48</v>
      </c>
      <c r="F53" s="35" t="n">
        <v>46354</v>
      </c>
      <c r="G53" s="37" t="n">
        <v>541540.18</v>
      </c>
      <c r="H53" s="37" t="n">
        <v>306399.94</v>
      </c>
      <c r="I53" s="38" t="n">
        <f aca="false">IF(C53=0,0,(D53-E53)/C53)</f>
        <v>4.7235886555617</v>
      </c>
      <c r="J53" s="38" t="n">
        <f aca="false">IF(F53=0,0,(G53-H53)/F53)</f>
        <v>5.07270656254045</v>
      </c>
      <c r="K53" s="27" t="n">
        <f aca="false">D53-E53</f>
        <v>239334.79</v>
      </c>
      <c r="L53" s="27" t="n">
        <f aca="false">G53-H53</f>
        <v>235140.24</v>
      </c>
      <c r="M53" s="27" t="n">
        <f aca="false">F53*(J53-I53)</f>
        <v>16183.0114600932</v>
      </c>
    </row>
    <row r="54" customFormat="false" ht="15" hidden="false" customHeight="false" outlineLevel="0" collapsed="false">
      <c r="A54" s="36" t="s">
        <v>152</v>
      </c>
      <c r="B54" s="36" t="s">
        <v>143</v>
      </c>
      <c r="C54" s="35" t="n">
        <v>211530</v>
      </c>
      <c r="D54" s="37" t="n">
        <v>2985933.38</v>
      </c>
      <c r="E54" s="37" t="n">
        <v>2146297.36</v>
      </c>
      <c r="F54" s="35" t="n">
        <v>203408</v>
      </c>
      <c r="G54" s="37" t="n">
        <v>2954836.28</v>
      </c>
      <c r="H54" s="37" t="n">
        <v>2064037.5</v>
      </c>
      <c r="I54" s="38" t="n">
        <f aca="false">IF(C54=0,0,(D54-E54)/C54)</f>
        <v>3.9693472320711</v>
      </c>
      <c r="J54" s="38" t="n">
        <f aca="false">IF(F54=0,0,(G54-H54)/F54)</f>
        <v>4.37936944466294</v>
      </c>
      <c r="K54" s="27" t="n">
        <f aca="false">D54-E54</f>
        <v>839636.02</v>
      </c>
      <c r="L54" s="27" t="n">
        <f aca="false">G54-H54</f>
        <v>890798.78</v>
      </c>
      <c r="M54" s="27" t="n">
        <f aca="false">F54*(J54-I54)</f>
        <v>83401.7982188813</v>
      </c>
    </row>
    <row r="55" customFormat="false" ht="15" hidden="false" customHeight="false" outlineLevel="0" collapsed="false">
      <c r="A55" s="36" t="s">
        <v>153</v>
      </c>
      <c r="B55" s="36" t="s">
        <v>143</v>
      </c>
      <c r="C55" s="35" t="n">
        <v>40281</v>
      </c>
      <c r="D55" s="37" t="n">
        <v>454216.54</v>
      </c>
      <c r="E55" s="37" t="n">
        <v>267063.03</v>
      </c>
      <c r="F55" s="35" t="n">
        <v>39212</v>
      </c>
      <c r="G55" s="37" t="n">
        <v>450584.73</v>
      </c>
      <c r="H55" s="37" t="n">
        <v>259975.56</v>
      </c>
      <c r="I55" s="38" t="n">
        <f aca="false">IF(C55=0,0,(D55-E55)/C55)</f>
        <v>4.64619820759167</v>
      </c>
      <c r="J55" s="38" t="n">
        <f aca="false">IF(F55=0,0,(G55-H55)/F55)</f>
        <v>4.8609907681322</v>
      </c>
      <c r="K55" s="27" t="n">
        <f aca="false">D55-E55</f>
        <v>187153.51</v>
      </c>
      <c r="L55" s="27" t="n">
        <f aca="false">G55-H55</f>
        <v>190609.17</v>
      </c>
      <c r="M55" s="27" t="n">
        <f aca="false">F55*(J55-I55)</f>
        <v>8422.44588391553</v>
      </c>
    </row>
    <row r="56" customFormat="false" ht="15" hidden="false" customHeight="false" outlineLevel="0" collapsed="false">
      <c r="A56" s="36" t="s">
        <v>154</v>
      </c>
      <c r="B56" s="36" t="s">
        <v>143</v>
      </c>
      <c r="C56" s="35" t="n">
        <v>64975</v>
      </c>
      <c r="D56" s="37" t="n">
        <v>889257.62</v>
      </c>
      <c r="E56" s="37" t="n">
        <v>636829.65</v>
      </c>
      <c r="F56" s="35" t="n">
        <v>56043</v>
      </c>
      <c r="G56" s="37" t="n">
        <v>836679.63</v>
      </c>
      <c r="H56" s="37" t="n">
        <v>565531.82</v>
      </c>
      <c r="I56" s="38" t="n">
        <f aca="false">IF(C56=0,0,(D56-E56)/C56)</f>
        <v>3.88500146210081</v>
      </c>
      <c r="J56" s="38" t="n">
        <f aca="false">IF(F56=0,0,(G56-H56)/F56)</f>
        <v>4.83821012436879</v>
      </c>
      <c r="K56" s="27" t="n">
        <f aca="false">D56-E56</f>
        <v>252427.97</v>
      </c>
      <c r="L56" s="27" t="n">
        <f aca="false">G56-H56</f>
        <v>271147.81</v>
      </c>
      <c r="M56" s="27" t="n">
        <f aca="false">F56*(J56-I56)</f>
        <v>53420.6730594845</v>
      </c>
    </row>
    <row r="57" customFormat="false" ht="15" hidden="false" customHeight="false" outlineLevel="0" collapsed="false">
      <c r="A57" s="36" t="s">
        <v>155</v>
      </c>
      <c r="B57" s="36" t="s">
        <v>143</v>
      </c>
      <c r="C57" s="35" t="n">
        <v>50104</v>
      </c>
      <c r="D57" s="37" t="n">
        <v>532013.71</v>
      </c>
      <c r="E57" s="37" t="n">
        <v>314653.12</v>
      </c>
      <c r="F57" s="35" t="n">
        <v>51417</v>
      </c>
      <c r="G57" s="37" t="n">
        <v>558348.16</v>
      </c>
      <c r="H57" s="37" t="n">
        <v>322898.76</v>
      </c>
      <c r="I57" s="38" t="n">
        <f aca="false">IF(C57=0,0,(D57-E57)/C57)</f>
        <v>4.33818836819416</v>
      </c>
      <c r="J57" s="38" t="n">
        <f aca="false">IF(F57=0,0,(G57-H57)/F57)</f>
        <v>4.57921310072544</v>
      </c>
      <c r="K57" s="27" t="n">
        <f aca="false">D57-E57</f>
        <v>217360.59</v>
      </c>
      <c r="L57" s="27" t="n">
        <f aca="false">G57-H57</f>
        <v>235449.4</v>
      </c>
      <c r="M57" s="27" t="n">
        <f aca="false">F57*(J57-I57)</f>
        <v>12392.7686725611</v>
      </c>
    </row>
    <row r="58" customFormat="false" ht="15" hidden="false" customHeight="false" outlineLevel="0" collapsed="false">
      <c r="A58" s="36" t="s">
        <v>156</v>
      </c>
      <c r="B58" s="36" t="s">
        <v>143</v>
      </c>
      <c r="C58" s="35" t="n">
        <v>159816</v>
      </c>
      <c r="D58" s="37" t="n">
        <v>2095884.75</v>
      </c>
      <c r="E58" s="37" t="n">
        <v>1545617.07</v>
      </c>
      <c r="F58" s="35" t="n">
        <v>132119</v>
      </c>
      <c r="G58" s="37" t="n">
        <v>1908958.29</v>
      </c>
      <c r="H58" s="37" t="n">
        <v>1293212.68</v>
      </c>
      <c r="I58" s="38" t="n">
        <f aca="false">IF(C58=0,0,(D58-E58)/C58)</f>
        <v>3.44313260249287</v>
      </c>
      <c r="J58" s="38" t="n">
        <f aca="false">IF(F58=0,0,(G58-H58)/F58)</f>
        <v>4.66053792414414</v>
      </c>
      <c r="K58" s="27" t="n">
        <f aca="false">D58-E58</f>
        <v>550267.68</v>
      </c>
      <c r="L58" s="27" t="n">
        <f aca="false">G58-H58</f>
        <v>615745.61</v>
      </c>
      <c r="M58" s="27" t="n">
        <f aca="false">F58*(J58-I58)</f>
        <v>160842.373691245</v>
      </c>
    </row>
    <row r="59" customFormat="false" ht="15" hidden="false" customHeight="false" outlineLevel="0" collapsed="false">
      <c r="A59" s="36" t="s">
        <v>157</v>
      </c>
      <c r="B59" s="36" t="s">
        <v>143</v>
      </c>
      <c r="C59" s="35" t="n">
        <v>52311</v>
      </c>
      <c r="D59" s="37" t="n">
        <v>569696.95</v>
      </c>
      <c r="E59" s="37" t="n">
        <v>351529.92</v>
      </c>
      <c r="F59" s="35" t="n">
        <v>52256</v>
      </c>
      <c r="G59" s="37" t="n">
        <v>593523.5</v>
      </c>
      <c r="H59" s="37" t="n">
        <v>351160.32</v>
      </c>
      <c r="I59" s="38" t="n">
        <f aca="false">IF(C59=0,0,(D59-E59)/C59)</f>
        <v>4.17057655177687</v>
      </c>
      <c r="J59" s="38" t="n">
        <f aca="false">IF(F59=0,0,(G59-H59)/F59)</f>
        <v>4.63799716778935</v>
      </c>
      <c r="K59" s="27" t="n">
        <f aca="false">D59-E59</f>
        <v>218167.03</v>
      </c>
      <c r="L59" s="27" t="n">
        <f aca="false">G59-H59</f>
        <v>242363.18</v>
      </c>
      <c r="M59" s="27" t="n">
        <f aca="false">F59*(J59-I59)</f>
        <v>24425.5317103477</v>
      </c>
    </row>
    <row r="60" customFormat="false" ht="15" hidden="false" customHeight="false" outlineLevel="0" collapsed="false">
      <c r="A60" s="36" t="s">
        <v>158</v>
      </c>
      <c r="B60" s="36" t="s">
        <v>143</v>
      </c>
      <c r="C60" s="35" t="n">
        <v>97543</v>
      </c>
      <c r="D60" s="37" t="n">
        <v>1287463.69</v>
      </c>
      <c r="E60" s="37" t="n">
        <v>889458.13</v>
      </c>
      <c r="F60" s="35" t="n">
        <v>81899</v>
      </c>
      <c r="G60" s="37" t="n">
        <v>1164552.64</v>
      </c>
      <c r="H60" s="37" t="n">
        <v>757975.61</v>
      </c>
      <c r="I60" s="38" t="n">
        <f aca="false">IF(C60=0,0,(D60-E60)/C60)</f>
        <v>4.08030878689398</v>
      </c>
      <c r="J60" s="38" t="n">
        <f aca="false">IF(F60=0,0,(G60-H60)/F60)</f>
        <v>4.96437111564244</v>
      </c>
      <c r="K60" s="27" t="n">
        <f aca="false">D60-E60</f>
        <v>398005.56</v>
      </c>
      <c r="L60" s="27" t="n">
        <f aca="false">G60-H60</f>
        <v>406577.03</v>
      </c>
      <c r="M60" s="27" t="n">
        <f aca="false">F60*(J60-I60)</f>
        <v>72403.8206621695</v>
      </c>
    </row>
    <row r="61" customFormat="false" ht="15" hidden="false" customHeight="false" outlineLevel="0" collapsed="false">
      <c r="A61" s="36" t="s">
        <v>159</v>
      </c>
      <c r="B61" s="36" t="s">
        <v>143</v>
      </c>
      <c r="C61" s="35" t="n">
        <v>56278</v>
      </c>
      <c r="D61" s="37" t="n">
        <v>460221.19</v>
      </c>
      <c r="E61" s="37" t="n">
        <v>270697.18</v>
      </c>
      <c r="F61" s="35" t="n">
        <v>45668</v>
      </c>
      <c r="G61" s="37" t="n">
        <v>393410.37</v>
      </c>
      <c r="H61" s="37" t="n">
        <v>219663.08</v>
      </c>
      <c r="I61" s="38" t="n">
        <f aca="false">IF(C61=0,0,(D61-E61)/C61)</f>
        <v>3.3676393972778</v>
      </c>
      <c r="J61" s="38" t="n">
        <f aca="false">IF(F61=0,0,(G61-H61)/F61)</f>
        <v>3.80457410002628</v>
      </c>
      <c r="K61" s="27" t="n">
        <f aca="false">D61-E61</f>
        <v>189524.01</v>
      </c>
      <c r="L61" s="27" t="n">
        <f aca="false">G61-H61</f>
        <v>173747.29</v>
      </c>
      <c r="M61" s="27" t="n">
        <f aca="false">F61*(J61-I61)</f>
        <v>19953.9340051175</v>
      </c>
    </row>
    <row r="62" customFormat="false" ht="15" hidden="false" customHeight="false" outlineLevel="0" collapsed="false">
      <c r="A62" s="36" t="s">
        <v>160</v>
      </c>
      <c r="B62" s="36" t="s">
        <v>143</v>
      </c>
      <c r="C62" s="35" t="n">
        <v>157932</v>
      </c>
      <c r="D62" s="37" t="n">
        <v>1625626.1</v>
      </c>
      <c r="E62" s="37" t="n">
        <v>1125725.89</v>
      </c>
      <c r="F62" s="35" t="n">
        <v>162325</v>
      </c>
      <c r="G62" s="37" t="n">
        <v>1674922.26</v>
      </c>
      <c r="H62" s="37" t="n">
        <v>1118843.34</v>
      </c>
      <c r="I62" s="38" t="n">
        <f aca="false">IF(C62=0,0,(D62-E62)/C62)</f>
        <v>3.16528765544665</v>
      </c>
      <c r="J62" s="38" t="n">
        <f aca="false">IF(F62=0,0,(G62-H62)/F62)</f>
        <v>3.42571335284152</v>
      </c>
      <c r="K62" s="27" t="n">
        <f aca="false">D62-E62</f>
        <v>499900.21</v>
      </c>
      <c r="L62" s="27" t="n">
        <f aca="false">G62-H62</f>
        <v>556078.92</v>
      </c>
      <c r="M62" s="27" t="n">
        <f aca="false">F62*(J62-I62)</f>
        <v>42273.6013296226</v>
      </c>
    </row>
    <row r="63" customFormat="false" ht="15" hidden="false" customHeight="false" outlineLevel="0" collapsed="false">
      <c r="A63" s="36" t="s">
        <v>161</v>
      </c>
      <c r="B63" s="36" t="s">
        <v>143</v>
      </c>
      <c r="C63" s="35" t="n">
        <v>116748</v>
      </c>
      <c r="D63" s="37" t="n">
        <v>1309350.82</v>
      </c>
      <c r="E63" s="37" t="n">
        <v>747187.2</v>
      </c>
      <c r="F63" s="35" t="n">
        <v>114807</v>
      </c>
      <c r="G63" s="37" t="n">
        <v>1293747.06</v>
      </c>
      <c r="H63" s="37" t="n">
        <v>734764.8</v>
      </c>
      <c r="I63" s="38" t="n">
        <f aca="false">IF(C63=0,0,(D63-E63)/C63)</f>
        <v>4.81518844005893</v>
      </c>
      <c r="J63" s="38" t="n">
        <f aca="false">IF(F63=0,0,(G63-H63)/F63)</f>
        <v>4.86888656615015</v>
      </c>
      <c r="K63" s="27" t="n">
        <f aca="false">D63-E63</f>
        <v>562163.62</v>
      </c>
      <c r="L63" s="27" t="n">
        <f aca="false">G63-H63</f>
        <v>558982.26</v>
      </c>
      <c r="M63" s="27" t="n">
        <f aca="false">F63*(J63-I63)</f>
        <v>6164.92076215428</v>
      </c>
    </row>
    <row r="64" customFormat="false" ht="15" hidden="false" customHeight="false" outlineLevel="0" collapsed="false">
      <c r="A64" s="36" t="s">
        <v>162</v>
      </c>
      <c r="B64" s="36" t="s">
        <v>143</v>
      </c>
      <c r="C64" s="35" t="n">
        <v>119570</v>
      </c>
      <c r="D64" s="37" t="n">
        <v>1729822.16</v>
      </c>
      <c r="E64" s="37" t="n">
        <v>1181227.29</v>
      </c>
      <c r="F64" s="35" t="n">
        <v>113025</v>
      </c>
      <c r="G64" s="37" t="n">
        <v>1680691.02</v>
      </c>
      <c r="H64" s="37" t="n">
        <v>1090315.39</v>
      </c>
      <c r="I64" s="38" t="n">
        <f aca="false">IF(C64=0,0,(D64-E64)/C64)</f>
        <v>4.58806448105712</v>
      </c>
      <c r="J64" s="38" t="n">
        <f aca="false">IF(F64=0,0,(G64-H64)/F64)</f>
        <v>5.22340747622208</v>
      </c>
      <c r="K64" s="27" t="n">
        <f aca="false">D64-E64</f>
        <v>548594.87</v>
      </c>
      <c r="L64" s="27" t="n">
        <f aca="false">G64-H64</f>
        <v>590375.63</v>
      </c>
      <c r="M64" s="27" t="n">
        <f aca="false">F64*(J64-I64)</f>
        <v>71809.6420285191</v>
      </c>
    </row>
    <row r="65" customFormat="false" ht="15" hidden="false" customHeight="false" outlineLevel="0" collapsed="false">
      <c r="A65" s="36" t="s">
        <v>163</v>
      </c>
      <c r="B65" s="36" t="s">
        <v>164</v>
      </c>
      <c r="C65" s="35" t="n">
        <v>127386</v>
      </c>
      <c r="D65" s="37" t="n">
        <v>996728.89</v>
      </c>
      <c r="E65" s="37" t="n">
        <v>585975.6</v>
      </c>
      <c r="F65" s="35" t="n">
        <v>128666</v>
      </c>
      <c r="G65" s="37" t="n">
        <v>1004081.82</v>
      </c>
      <c r="H65" s="37" t="n">
        <v>591863.6</v>
      </c>
      <c r="I65" s="38" t="n">
        <f aca="false">IF(C65=0,0,(D65-E65)/C65)</f>
        <v>3.22447749360212</v>
      </c>
      <c r="J65" s="38" t="n">
        <f aca="false">IF(F65=0,0,(G65-H65)/F65)</f>
        <v>3.20378514914585</v>
      </c>
      <c r="K65" s="27" t="n">
        <f aca="false">D65-E65</f>
        <v>410753.29</v>
      </c>
      <c r="L65" s="27" t="n">
        <f aca="false">G65-H65</f>
        <v>412218.22</v>
      </c>
      <c r="M65" s="27" t="n">
        <f aca="false">F65*(J65-I65)</f>
        <v>-2662.40119181079</v>
      </c>
    </row>
    <row r="66" customFormat="false" ht="15" hidden="false" customHeight="false" outlineLevel="0" collapsed="false">
      <c r="A66" s="36" t="s">
        <v>165</v>
      </c>
      <c r="B66" s="36" t="s">
        <v>164</v>
      </c>
      <c r="C66" s="35" t="n">
        <v>137382</v>
      </c>
      <c r="D66" s="37" t="n">
        <v>1333599.85</v>
      </c>
      <c r="E66" s="37" t="n">
        <v>921647.91</v>
      </c>
      <c r="F66" s="35" t="n">
        <v>132410</v>
      </c>
      <c r="G66" s="37" t="n">
        <v>1309691.73</v>
      </c>
      <c r="H66" s="37" t="n">
        <v>893837.96</v>
      </c>
      <c r="I66" s="38" t="n">
        <f aca="false">IF(C66=0,0,(D66-E66)/C66)</f>
        <v>2.99858744231413</v>
      </c>
      <c r="J66" s="38" t="n">
        <f aca="false">IF(F66=0,0,(G66-H66)/F66)</f>
        <v>3.14065229212295</v>
      </c>
      <c r="K66" s="27" t="n">
        <f aca="false">D66-E66</f>
        <v>411951.94</v>
      </c>
      <c r="L66" s="27" t="n">
        <f aca="false">G66-H66</f>
        <v>415853.77</v>
      </c>
      <c r="M66" s="27" t="n">
        <f aca="false">F66*(J66-I66)</f>
        <v>18810.8067631858</v>
      </c>
    </row>
    <row r="67" customFormat="false" ht="15" hidden="false" customHeight="false" outlineLevel="0" collapsed="false">
      <c r="A67" s="36" t="s">
        <v>166</v>
      </c>
      <c r="B67" s="36" t="s">
        <v>164</v>
      </c>
      <c r="C67" s="35" t="n">
        <v>47150</v>
      </c>
      <c r="D67" s="37" t="n">
        <v>183336.69</v>
      </c>
      <c r="E67" s="37" t="n">
        <v>105144.5</v>
      </c>
      <c r="F67" s="35" t="n">
        <v>48962</v>
      </c>
      <c r="G67" s="37" t="n">
        <v>192596.98</v>
      </c>
      <c r="H67" s="37" t="n">
        <v>109185.26</v>
      </c>
      <c r="I67" s="38" t="n">
        <f aca="false">IF(C67=0,0,(D67-E67)/C67)</f>
        <v>1.65837094379639</v>
      </c>
      <c r="J67" s="38" t="n">
        <f aca="false">IF(F67=0,0,(G67-H67)/F67)</f>
        <v>1.70360116008333</v>
      </c>
      <c r="K67" s="27" t="n">
        <f aca="false">D67-E67</f>
        <v>78192.19</v>
      </c>
      <c r="L67" s="27" t="n">
        <f aca="false">G67-H67</f>
        <v>83411.72</v>
      </c>
      <c r="M67" s="27" t="n">
        <f aca="false">F67*(J67-I67)</f>
        <v>2214.56184984095</v>
      </c>
    </row>
    <row r="68" customFormat="false" ht="15" hidden="false" customHeight="false" outlineLevel="0" collapsed="false">
      <c r="A68" s="36" t="s">
        <v>167</v>
      </c>
      <c r="B68" s="36" t="s">
        <v>164</v>
      </c>
      <c r="C68" s="35" t="n">
        <v>97763</v>
      </c>
      <c r="D68" s="37" t="n">
        <v>465315.95</v>
      </c>
      <c r="E68" s="37" t="n">
        <v>322794.8</v>
      </c>
      <c r="F68" s="35" t="n">
        <v>82659</v>
      </c>
      <c r="G68" s="37" t="n">
        <v>422348.25</v>
      </c>
      <c r="H68" s="37" t="n">
        <v>277505.84</v>
      </c>
      <c r="I68" s="38" t="n">
        <f aca="false">IF(C68=0,0,(D68-E68)/C68)</f>
        <v>1.45782300052167</v>
      </c>
      <c r="J68" s="38" t="n">
        <f aca="false">IF(F68=0,0,(G68-H68)/F68)</f>
        <v>1.75228843804062</v>
      </c>
      <c r="K68" s="27" t="n">
        <f aca="false">D68-E68</f>
        <v>142521.15</v>
      </c>
      <c r="L68" s="27" t="n">
        <f aca="false">G68-H68</f>
        <v>144842.41</v>
      </c>
      <c r="M68" s="27" t="n">
        <f aca="false">F68*(J68-I68)</f>
        <v>24340.2185998793</v>
      </c>
    </row>
    <row r="69" customFormat="false" ht="15" hidden="false" customHeight="false" outlineLevel="0" collapsed="false">
      <c r="A69" s="36" t="s">
        <v>168</v>
      </c>
      <c r="B69" s="36" t="s">
        <v>164</v>
      </c>
      <c r="C69" s="35" t="n">
        <v>128792</v>
      </c>
      <c r="D69" s="37" t="n">
        <v>693061.89</v>
      </c>
      <c r="E69" s="37" t="n">
        <v>391527.68</v>
      </c>
      <c r="F69" s="35" t="n">
        <v>124063</v>
      </c>
      <c r="G69" s="37" t="n">
        <v>679278.49</v>
      </c>
      <c r="H69" s="37" t="n">
        <v>377151.52</v>
      </c>
      <c r="I69" s="38" t="n">
        <f aca="false">IF(C69=0,0,(D69-E69)/C69)</f>
        <v>2.34124953413256</v>
      </c>
      <c r="J69" s="38" t="n">
        <f aca="false">IF(F69=0,0,(G69-H69)/F69)</f>
        <v>2.43527054802802</v>
      </c>
      <c r="K69" s="27" t="n">
        <f aca="false">D69-E69</f>
        <v>301534.21</v>
      </c>
      <c r="L69" s="27" t="n">
        <f aca="false">G69-H69</f>
        <v>302126.97</v>
      </c>
      <c r="M69" s="27" t="n">
        <f aca="false">F69*(J69-I69)</f>
        <v>11664.5290469128</v>
      </c>
    </row>
    <row r="70" customFormat="false" ht="15" hidden="false" customHeight="false" outlineLevel="0" collapsed="false">
      <c r="A70" s="36" t="s">
        <v>169</v>
      </c>
      <c r="B70" s="36" t="s">
        <v>164</v>
      </c>
      <c r="C70" s="35" t="n">
        <v>104214</v>
      </c>
      <c r="D70" s="37" t="n">
        <v>706597.1</v>
      </c>
      <c r="E70" s="37" t="n">
        <v>511903.06</v>
      </c>
      <c r="F70" s="35" t="n">
        <v>105813</v>
      </c>
      <c r="G70" s="37" t="n">
        <v>720111.49</v>
      </c>
      <c r="H70" s="37" t="n">
        <v>517785.49</v>
      </c>
      <c r="I70" s="38" t="n">
        <f aca="false">IF(C70=0,0,(D70-E70)/C70)</f>
        <v>1.86821386761855</v>
      </c>
      <c r="J70" s="38" t="n">
        <f aca="false">IF(F70=0,0,(G70-H70)/F70)</f>
        <v>1.91210909812594</v>
      </c>
      <c r="K70" s="27" t="n">
        <f aca="false">D70-E70</f>
        <v>194694.04</v>
      </c>
      <c r="L70" s="27" t="n">
        <f aca="false">G70-H70</f>
        <v>202326</v>
      </c>
      <c r="M70" s="27" t="n">
        <f aca="false">F70*(J70-I70)</f>
        <v>4644.68602567795</v>
      </c>
    </row>
    <row r="71" customFormat="false" ht="15" hidden="false" customHeight="false" outlineLevel="0" collapsed="false">
      <c r="A71" s="36" t="s">
        <v>170</v>
      </c>
      <c r="B71" s="36" t="s">
        <v>164</v>
      </c>
      <c r="C71" s="35" t="n">
        <v>61648</v>
      </c>
      <c r="D71" s="37" t="n">
        <v>371257.38</v>
      </c>
      <c r="E71" s="37" t="n">
        <v>233029.44</v>
      </c>
      <c r="F71" s="35" t="n">
        <v>55251</v>
      </c>
      <c r="G71" s="37" t="n">
        <v>361904.58</v>
      </c>
      <c r="H71" s="37" t="n">
        <v>208848.78</v>
      </c>
      <c r="I71" s="38" t="n">
        <f aca="false">IF(C71=0,0,(D71-E71)/C71)</f>
        <v>2.24221288606281</v>
      </c>
      <c r="J71" s="38" t="n">
        <f aca="false">IF(F71=0,0,(G71-H71)/F71)</f>
        <v>2.7701905847858</v>
      </c>
      <c r="K71" s="27" t="n">
        <f aca="false">D71-E71</f>
        <v>138227.94</v>
      </c>
      <c r="L71" s="27" t="n">
        <f aca="false">G71-H71</f>
        <v>153055.8</v>
      </c>
      <c r="M71" s="27" t="n">
        <f aca="false">F71*(J71-I71)</f>
        <v>29171.2958321438</v>
      </c>
    </row>
    <row r="72" customFormat="false" ht="15" hidden="false" customHeight="false" outlineLevel="0" collapsed="false">
      <c r="A72" s="36" t="s">
        <v>171</v>
      </c>
      <c r="B72" s="36" t="s">
        <v>164</v>
      </c>
      <c r="C72" s="35" t="n">
        <v>127879</v>
      </c>
      <c r="D72" s="37" t="n">
        <v>961604.54</v>
      </c>
      <c r="E72" s="37" t="n">
        <v>710997.81</v>
      </c>
      <c r="F72" s="35" t="n">
        <v>118529</v>
      </c>
      <c r="G72" s="37" t="n">
        <v>931895.06</v>
      </c>
      <c r="H72" s="37" t="n">
        <v>666154.63</v>
      </c>
      <c r="I72" s="38" t="n">
        <f aca="false">IF(C72=0,0,(D72-E72)/C72)</f>
        <v>1.95971762369115</v>
      </c>
      <c r="J72" s="38" t="n">
        <f aca="false">IF(F72=0,0,(G72-H72)/F72)</f>
        <v>2.24198660243485</v>
      </c>
      <c r="K72" s="27" t="n">
        <f aca="false">D72-E72</f>
        <v>250606.73</v>
      </c>
      <c r="L72" s="27" t="n">
        <f aca="false">G72-H72</f>
        <v>265740.43</v>
      </c>
      <c r="M72" s="27" t="n">
        <f aca="false">F72*(J72-I72)</f>
        <v>33457.0597815123</v>
      </c>
    </row>
    <row r="73" customFormat="false" ht="15" hidden="false" customHeight="false" outlineLevel="0" collapsed="false">
      <c r="A73" s="36" t="s">
        <v>172</v>
      </c>
      <c r="B73" s="36" t="s">
        <v>164</v>
      </c>
      <c r="C73" s="35" t="n">
        <v>118279</v>
      </c>
      <c r="D73" s="37" t="n">
        <v>1125312.96</v>
      </c>
      <c r="E73" s="37" t="n">
        <v>703760.05</v>
      </c>
      <c r="F73" s="35" t="n">
        <v>107791</v>
      </c>
      <c r="G73" s="37" t="n">
        <v>1100293.9</v>
      </c>
      <c r="H73" s="37" t="n">
        <v>641356.45</v>
      </c>
      <c r="I73" s="38" t="n">
        <f aca="false">IF(C73=0,0,(D73-E73)/C73)</f>
        <v>3.56405541135789</v>
      </c>
      <c r="J73" s="38" t="n">
        <f aca="false">IF(F73=0,0,(G73-H73)/F73)</f>
        <v>4.25766019426483</v>
      </c>
      <c r="K73" s="27" t="n">
        <f aca="false">D73-E73</f>
        <v>421552.91</v>
      </c>
      <c r="L73" s="27" t="n">
        <f aca="false">G73-H73</f>
        <v>458937.45</v>
      </c>
      <c r="M73" s="27" t="n">
        <f aca="false">F73*(J73-I73)</f>
        <v>74764.3531543216</v>
      </c>
    </row>
    <row r="74" customFormat="false" ht="15" hidden="false" customHeight="false" outlineLevel="0" collapsed="false">
      <c r="A74" s="36" t="s">
        <v>173</v>
      </c>
      <c r="B74" s="36" t="s">
        <v>164</v>
      </c>
      <c r="C74" s="35" t="n">
        <v>46791</v>
      </c>
      <c r="D74" s="37" t="n">
        <v>568072.79</v>
      </c>
      <c r="E74" s="37" t="n">
        <v>414664.73</v>
      </c>
      <c r="F74" s="35" t="n">
        <v>45184</v>
      </c>
      <c r="G74" s="37" t="n">
        <v>576129.47</v>
      </c>
      <c r="H74" s="37" t="n">
        <v>401890.94</v>
      </c>
      <c r="I74" s="38" t="n">
        <f aca="false">IF(C74=0,0,(D74-E74)/C74)</f>
        <v>3.27858049624928</v>
      </c>
      <c r="J74" s="38" t="n">
        <f aca="false">IF(F74=0,0,(G74-H74)/F74)</f>
        <v>3.85619976097734</v>
      </c>
      <c r="K74" s="27" t="n">
        <f aca="false">D74-E74</f>
        <v>153408.06</v>
      </c>
      <c r="L74" s="27" t="n">
        <f aca="false">G74-H74</f>
        <v>174238.53</v>
      </c>
      <c r="M74" s="27" t="n">
        <f aca="false">F74*(J74-I74)</f>
        <v>26099.1488574725</v>
      </c>
    </row>
    <row r="75" customFormat="false" ht="15" hidden="false" customHeight="false" outlineLevel="0" collapsed="false">
      <c r="A75" s="36" t="s">
        <v>174</v>
      </c>
      <c r="B75" s="36" t="s">
        <v>164</v>
      </c>
      <c r="C75" s="35" t="n">
        <v>162223</v>
      </c>
      <c r="D75" s="37" t="n">
        <v>1190024.8</v>
      </c>
      <c r="E75" s="37" t="n">
        <v>730003.5</v>
      </c>
      <c r="F75" s="35" t="n">
        <v>152578</v>
      </c>
      <c r="G75" s="37" t="n">
        <v>1182370.93</v>
      </c>
      <c r="H75" s="37" t="n">
        <v>686601</v>
      </c>
      <c r="I75" s="38" t="n">
        <f aca="false">IF(C75=0,0,(D75-E75)/C75)</f>
        <v>2.83573414374041</v>
      </c>
      <c r="J75" s="38" t="n">
        <f aca="false">IF(F75=0,0,(G75-H75)/F75)</f>
        <v>3.24928842952457</v>
      </c>
      <c r="K75" s="27" t="n">
        <f aca="false">D75-E75</f>
        <v>460021.3</v>
      </c>
      <c r="L75" s="27" t="n">
        <f aca="false">G75-H75</f>
        <v>495769.93</v>
      </c>
      <c r="M75" s="27" t="n">
        <f aca="false">F75*(J75-I75)</f>
        <v>63099.2858163761</v>
      </c>
    </row>
    <row r="76" customFormat="false" ht="15" hidden="false" customHeight="false" outlineLevel="0" collapsed="false">
      <c r="A76" s="36" t="s">
        <v>175</v>
      </c>
      <c r="B76" s="36" t="s">
        <v>164</v>
      </c>
      <c r="C76" s="35" t="n">
        <v>57078</v>
      </c>
      <c r="D76" s="37" t="n">
        <v>527368.12</v>
      </c>
      <c r="E76" s="37" t="n">
        <v>378891.49</v>
      </c>
      <c r="F76" s="35" t="n">
        <v>53624</v>
      </c>
      <c r="G76" s="37" t="n">
        <v>509738.62</v>
      </c>
      <c r="H76" s="37" t="n">
        <v>356779.25</v>
      </c>
      <c r="I76" s="38" t="n">
        <f aca="false">IF(C76=0,0,(D76-E76)/C76)</f>
        <v>2.60129349311469</v>
      </c>
      <c r="J76" s="38" t="n">
        <f aca="false">IF(F76=0,0,(G76-H76)/F76)</f>
        <v>2.85244237654781</v>
      </c>
      <c r="K76" s="27" t="n">
        <f aca="false">D76-E76</f>
        <v>148476.63</v>
      </c>
      <c r="L76" s="27" t="n">
        <f aca="false">G76-H76</f>
        <v>152959.37</v>
      </c>
      <c r="M76" s="27" t="n">
        <f aca="false">F76*(J76-I76)</f>
        <v>13467.6077252181</v>
      </c>
    </row>
    <row r="77" customFormat="false" ht="15" hidden="false" customHeight="false" outlineLevel="0" collapsed="false">
      <c r="A77" s="36" t="s">
        <v>176</v>
      </c>
      <c r="B77" s="36" t="s">
        <v>164</v>
      </c>
      <c r="C77" s="35" t="n">
        <v>94899</v>
      </c>
      <c r="D77" s="37" t="n">
        <v>517538.69</v>
      </c>
      <c r="E77" s="37" t="n">
        <v>328350.54</v>
      </c>
      <c r="F77" s="35" t="n">
        <v>91078</v>
      </c>
      <c r="G77" s="37" t="n">
        <v>517697.81</v>
      </c>
      <c r="H77" s="37" t="n">
        <v>315129.88</v>
      </c>
      <c r="I77" s="38" t="n">
        <f aca="false">IF(C77=0,0,(D77-E77)/C77)</f>
        <v>1.99357369413798</v>
      </c>
      <c r="J77" s="38" t="n">
        <f aca="false">IF(F77=0,0,(G77-H77)/F77)</f>
        <v>2.22411482465579</v>
      </c>
      <c r="K77" s="27" t="n">
        <f aca="false">D77-E77</f>
        <v>189188.15</v>
      </c>
      <c r="L77" s="27" t="n">
        <f aca="false">G77-H77</f>
        <v>202567.93</v>
      </c>
      <c r="M77" s="27" t="n">
        <f aca="false">F77*(J77-I77)</f>
        <v>20997.2250853012</v>
      </c>
    </row>
    <row r="78" customFormat="false" ht="15" hidden="false" customHeight="false" outlineLevel="0" collapsed="false">
      <c r="A78" s="36" t="s">
        <v>177</v>
      </c>
      <c r="B78" s="36" t="s">
        <v>164</v>
      </c>
      <c r="C78" s="35" t="n">
        <v>158836</v>
      </c>
      <c r="D78" s="37" t="n">
        <v>1097532.71</v>
      </c>
      <c r="E78" s="37" t="n">
        <v>738899.72</v>
      </c>
      <c r="F78" s="35" t="n">
        <v>149149</v>
      </c>
      <c r="G78" s="37" t="n">
        <v>1073133.32</v>
      </c>
      <c r="H78" s="37" t="n">
        <v>694374.88</v>
      </c>
      <c r="I78" s="38" t="n">
        <f aca="false">IF(C78=0,0,(D78-E78)/C78)</f>
        <v>2.25788228109497</v>
      </c>
      <c r="J78" s="38" t="n">
        <f aca="false">IF(F78=0,0,(G78-H78)/F78)</f>
        <v>2.5394634895306</v>
      </c>
      <c r="K78" s="27" t="n">
        <f aca="false">D78-E78</f>
        <v>358632.99</v>
      </c>
      <c r="L78" s="27" t="n">
        <f aca="false">G78-H78</f>
        <v>378758.44</v>
      </c>
      <c r="M78" s="27" t="n">
        <f aca="false">F78*(J78-I78)</f>
        <v>41997.555656967</v>
      </c>
    </row>
    <row r="79" customFormat="false" ht="15" hidden="false" customHeight="false" outlineLevel="0" collapsed="false">
      <c r="A79" s="36" t="s">
        <v>178</v>
      </c>
      <c r="B79" s="36" t="s">
        <v>164</v>
      </c>
      <c r="C79" s="35" t="n">
        <v>102353</v>
      </c>
      <c r="D79" s="37" t="n">
        <v>649691.04</v>
      </c>
      <c r="E79" s="37" t="n">
        <v>387917.87</v>
      </c>
      <c r="F79" s="35" t="n">
        <v>97374</v>
      </c>
      <c r="G79" s="37" t="n">
        <v>653065.38</v>
      </c>
      <c r="H79" s="37" t="n">
        <v>369047.46</v>
      </c>
      <c r="I79" s="38" t="n">
        <f aca="false">IF(C79=0,0,(D79-E79)/C79)</f>
        <v>2.55755248991236</v>
      </c>
      <c r="J79" s="38" t="n">
        <f aca="false">IF(F79=0,0,(G79-H79)/F79)</f>
        <v>2.91677367675149</v>
      </c>
      <c r="K79" s="27" t="n">
        <f aca="false">D79-E79</f>
        <v>261773.17</v>
      </c>
      <c r="L79" s="27" t="n">
        <f aca="false">G79-H79</f>
        <v>284017.92</v>
      </c>
      <c r="M79" s="27" t="n">
        <f aca="false">F79*(J79-I79)</f>
        <v>34978.8038472736</v>
      </c>
    </row>
    <row r="80" customFormat="false" ht="15" hidden="false" customHeight="false" outlineLevel="0" collapsed="false">
      <c r="A80" s="36" t="s">
        <v>179</v>
      </c>
      <c r="B80" s="36" t="s">
        <v>164</v>
      </c>
      <c r="C80" s="35" t="n">
        <v>128473</v>
      </c>
      <c r="D80" s="37" t="n">
        <v>1031830.67</v>
      </c>
      <c r="E80" s="37" t="n">
        <v>695566.41</v>
      </c>
      <c r="F80" s="35" t="n">
        <v>113783</v>
      </c>
      <c r="G80" s="37" t="n">
        <v>972879.89</v>
      </c>
      <c r="H80" s="37" t="n">
        <v>623329.3</v>
      </c>
      <c r="I80" s="38" t="n">
        <f aca="false">IF(C80=0,0,(D80-E80)/C80)</f>
        <v>2.61739244821869</v>
      </c>
      <c r="J80" s="38" t="n">
        <f aca="false">IF(F80=0,0,(G80-H80)/F80)</f>
        <v>3.07208097870508</v>
      </c>
      <c r="K80" s="27" t="n">
        <f aca="false">D80-E80</f>
        <v>336264.26</v>
      </c>
      <c r="L80" s="27" t="n">
        <f aca="false">G80-H80</f>
        <v>349550.59</v>
      </c>
      <c r="M80" s="27" t="n">
        <f aca="false">F80*(J80-I80)</f>
        <v>51735.8250643325</v>
      </c>
    </row>
    <row r="81" customFormat="false" ht="15" hidden="false" customHeight="false" outlineLevel="0" collapsed="false">
      <c r="A81" s="36" t="s">
        <v>180</v>
      </c>
      <c r="B81" s="36" t="s">
        <v>164</v>
      </c>
      <c r="C81" s="35" t="n">
        <v>68069</v>
      </c>
      <c r="D81" s="37" t="n">
        <v>575788.25</v>
      </c>
      <c r="E81" s="37" t="n">
        <v>349874.66</v>
      </c>
      <c r="F81" s="35" t="n">
        <v>54441</v>
      </c>
      <c r="G81" s="37" t="n">
        <v>507390.03</v>
      </c>
      <c r="H81" s="37" t="n">
        <v>279826.74</v>
      </c>
      <c r="I81" s="38" t="n">
        <f aca="false">IF(C81=0,0,(D81-E81)/C81)</f>
        <v>3.31889097827205</v>
      </c>
      <c r="J81" s="38" t="n">
        <f aca="false">IF(F81=0,0,(G81-H81)/F81)</f>
        <v>4.17999834683419</v>
      </c>
      <c r="K81" s="27" t="n">
        <f aca="false">D81-E81</f>
        <v>225913.59</v>
      </c>
      <c r="L81" s="27" t="n">
        <f aca="false">G81-H81</f>
        <v>227563.29</v>
      </c>
      <c r="M81" s="27" t="n">
        <f aca="false">F81*(J81-I81)</f>
        <v>46879.5462518915</v>
      </c>
    </row>
    <row r="82" customFormat="false" ht="15" hidden="false" customHeight="false" outlineLevel="0" collapsed="false">
      <c r="A82" s="36" t="s">
        <v>181</v>
      </c>
      <c r="B82" s="36" t="s">
        <v>164</v>
      </c>
      <c r="C82" s="35" t="n">
        <v>246333</v>
      </c>
      <c r="D82" s="37" t="n">
        <v>2618841.77</v>
      </c>
      <c r="E82" s="37" t="n">
        <v>1768510.93</v>
      </c>
      <c r="F82" s="35" t="n">
        <v>243885</v>
      </c>
      <c r="G82" s="37" t="n">
        <v>2633633.15</v>
      </c>
      <c r="H82" s="37" t="n">
        <v>1748961.17</v>
      </c>
      <c r="I82" s="38" t="n">
        <f aca="false">IF(C82=0,0,(D82-E82)/C82)</f>
        <v>3.45195666029318</v>
      </c>
      <c r="J82" s="38" t="n">
        <f aca="false">IF(F82=0,0,(G82-H82)/F82)</f>
        <v>3.62741447813519</v>
      </c>
      <c r="K82" s="27" t="n">
        <f aca="false">D82-E82</f>
        <v>850330.84</v>
      </c>
      <c r="L82" s="27" t="n">
        <f aca="false">G82-H82</f>
        <v>884671.98</v>
      </c>
      <c r="M82" s="27" t="n">
        <f aca="false">F82*(J82-I82)</f>
        <v>42791.5299043976</v>
      </c>
    </row>
    <row r="83" customFormat="false" ht="15" hidden="false" customHeight="false" outlineLevel="0" collapsed="false">
      <c r="A83" s="36" t="s">
        <v>182</v>
      </c>
      <c r="B83" s="36" t="s">
        <v>164</v>
      </c>
      <c r="C83" s="35" t="n">
        <v>81467</v>
      </c>
      <c r="D83" s="37" t="n">
        <v>454155.71</v>
      </c>
      <c r="E83" s="37" t="n">
        <v>263138.41</v>
      </c>
      <c r="F83" s="35" t="n">
        <v>76235</v>
      </c>
      <c r="G83" s="37" t="n">
        <v>441594.82</v>
      </c>
      <c r="H83" s="37" t="n">
        <v>246239.05</v>
      </c>
      <c r="I83" s="38" t="n">
        <f aca="false">IF(C83=0,0,(D83-E83)/C83)</f>
        <v>2.34471994795439</v>
      </c>
      <c r="J83" s="38" t="n">
        <f aca="false">IF(F83=0,0,(G83-H83)/F83)</f>
        <v>2.56254699285105</v>
      </c>
      <c r="K83" s="27" t="n">
        <f aca="false">D83-E83</f>
        <v>191017.3</v>
      </c>
      <c r="L83" s="27" t="n">
        <f aca="false">G83-H83</f>
        <v>195355.77</v>
      </c>
      <c r="M83" s="27" t="n">
        <f aca="false">F83*(J83-I83)</f>
        <v>16606.0447676973</v>
      </c>
    </row>
    <row r="84" customFormat="false" ht="15" hidden="false" customHeight="false" outlineLevel="0" collapsed="false">
      <c r="A84" s="36" t="s">
        <v>183</v>
      </c>
      <c r="B84" s="36" t="s">
        <v>164</v>
      </c>
      <c r="C84" s="35" t="n">
        <v>73149</v>
      </c>
      <c r="D84" s="37" t="n">
        <v>511608.17</v>
      </c>
      <c r="E84" s="37" t="n">
        <v>342628.34</v>
      </c>
      <c r="F84" s="35" t="n">
        <v>76170</v>
      </c>
      <c r="G84" s="37" t="n">
        <v>526182.36</v>
      </c>
      <c r="H84" s="37" t="n">
        <v>349712.92</v>
      </c>
      <c r="I84" s="38" t="n">
        <f aca="false">IF(C84=0,0,(D84-E84)/C84)</f>
        <v>2.31007710289956</v>
      </c>
      <c r="J84" s="38" t="n">
        <f aca="false">IF(F84=0,0,(G84-H84)/F84)</f>
        <v>2.3167840357096</v>
      </c>
      <c r="K84" s="27" t="n">
        <f aca="false">D84-E84</f>
        <v>168979.83</v>
      </c>
      <c r="L84" s="27" t="n">
        <f aca="false">G84-H84</f>
        <v>176469.44</v>
      </c>
      <c r="M84" s="27" t="n">
        <f aca="false">F84*(J84-I84)</f>
        <v>510.867072140458</v>
      </c>
    </row>
    <row r="85" customFormat="false" ht="15" hidden="false" customHeight="false" outlineLevel="0" collapsed="false">
      <c r="A85" s="36" t="s">
        <v>184</v>
      </c>
      <c r="B85" s="36" t="s">
        <v>185</v>
      </c>
      <c r="C85" s="35" t="n">
        <v>166125</v>
      </c>
      <c r="D85" s="37" t="n">
        <v>909242.67</v>
      </c>
      <c r="E85" s="37" t="n">
        <v>554857.5</v>
      </c>
      <c r="F85" s="35" t="n">
        <v>162760</v>
      </c>
      <c r="G85" s="37" t="n">
        <v>902816.99</v>
      </c>
      <c r="H85" s="37" t="n">
        <v>543618.4</v>
      </c>
      <c r="I85" s="38" t="n">
        <f aca="false">IF(C85=0,0,(D85-E85)/C85)</f>
        <v>2.13324406320542</v>
      </c>
      <c r="J85" s="38" t="n">
        <f aca="false">IF(F85=0,0,(G85-H85)/F85)</f>
        <v>2.20692178667977</v>
      </c>
      <c r="K85" s="27" t="n">
        <f aca="false">D85-E85</f>
        <v>354385.17</v>
      </c>
      <c r="L85" s="27" t="n">
        <f aca="false">G85-H85</f>
        <v>359198.59</v>
      </c>
      <c r="M85" s="27" t="n">
        <f aca="false">F85*(J85-I85)</f>
        <v>11991.7862726862</v>
      </c>
    </row>
    <row r="86" customFormat="false" ht="15" hidden="false" customHeight="false" outlineLevel="0" collapsed="false">
      <c r="A86" s="36" t="s">
        <v>186</v>
      </c>
      <c r="B86" s="36" t="s">
        <v>185</v>
      </c>
      <c r="C86" s="35" t="n">
        <v>76066</v>
      </c>
      <c r="D86" s="37" t="n">
        <v>538921.58</v>
      </c>
      <c r="E86" s="37" t="n">
        <v>381297.71</v>
      </c>
      <c r="F86" s="35" t="n">
        <v>79328</v>
      </c>
      <c r="G86" s="37" t="n">
        <v>547499.75</v>
      </c>
      <c r="H86" s="37" t="n">
        <v>390832.65</v>
      </c>
      <c r="I86" s="38" t="n">
        <f aca="false">IF(C86=0,0,(D86-E86)/C86)</f>
        <v>2.07219874845529</v>
      </c>
      <c r="J86" s="38" t="n">
        <f aca="false">IF(F86=0,0,(G86-H86)/F86)</f>
        <v>1.97492814643001</v>
      </c>
      <c r="K86" s="27" t="n">
        <f aca="false">D86-E86</f>
        <v>157623.87</v>
      </c>
      <c r="L86" s="27" t="n">
        <f aca="false">G86-H86</f>
        <v>156667.1</v>
      </c>
      <c r="M86" s="27" t="n">
        <f aca="false">F86*(J86-I86)</f>
        <v>-7716.28231746112</v>
      </c>
    </row>
    <row r="87" customFormat="false" ht="15" hidden="false" customHeight="false" outlineLevel="0" collapsed="false">
      <c r="A87" s="36" t="s">
        <v>187</v>
      </c>
      <c r="B87" s="36" t="s">
        <v>185</v>
      </c>
      <c r="C87" s="35" t="n">
        <v>137272</v>
      </c>
      <c r="D87" s="37" t="n">
        <v>356747.71</v>
      </c>
      <c r="E87" s="37" t="n">
        <v>207280.72</v>
      </c>
      <c r="F87" s="35" t="n">
        <v>127807</v>
      </c>
      <c r="G87" s="37" t="n">
        <v>350743.21</v>
      </c>
      <c r="H87" s="37" t="n">
        <v>192988.57</v>
      </c>
      <c r="I87" s="38" t="n">
        <f aca="false">IF(C87=0,0,(D87-E87)/C87)</f>
        <v>1.08883814616236</v>
      </c>
      <c r="J87" s="38" t="n">
        <f aca="false">IF(F87=0,0,(G87-H87)/F87)</f>
        <v>1.2343192469896</v>
      </c>
      <c r="K87" s="27" t="n">
        <f aca="false">D87-E87</f>
        <v>149466.99</v>
      </c>
      <c r="L87" s="27" t="n">
        <f aca="false">G87-H87</f>
        <v>157754.64</v>
      </c>
      <c r="M87" s="27" t="n">
        <f aca="false">F87*(J87-I87)</f>
        <v>18593.5030534268</v>
      </c>
    </row>
    <row r="88" customFormat="false" ht="15" hidden="false" customHeight="false" outlineLevel="0" collapsed="false">
      <c r="A88" s="36" t="s">
        <v>188</v>
      </c>
      <c r="B88" s="36" t="s">
        <v>185</v>
      </c>
      <c r="C88" s="35" t="n">
        <v>140795</v>
      </c>
      <c r="D88" s="37" t="n">
        <v>462504.65</v>
      </c>
      <c r="E88" s="37" t="n">
        <v>316855.05</v>
      </c>
      <c r="F88" s="35" t="n">
        <v>132712</v>
      </c>
      <c r="G88" s="37" t="n">
        <v>466598.82</v>
      </c>
      <c r="H88" s="37" t="n">
        <v>300977.58</v>
      </c>
      <c r="I88" s="38" t="n">
        <f aca="false">IF(C88=0,0,(D88-E88)/C88)</f>
        <v>1.03447991761071</v>
      </c>
      <c r="J88" s="38" t="n">
        <f aca="false">IF(F88=0,0,(G88-H88)/F88)</f>
        <v>1.24797486286093</v>
      </c>
      <c r="K88" s="27" t="n">
        <f aca="false">D88-E88</f>
        <v>145649.6</v>
      </c>
      <c r="L88" s="27" t="n">
        <f aca="false">G88-H88</f>
        <v>165621.24</v>
      </c>
      <c r="M88" s="27" t="n">
        <f aca="false">F88*(J88-I88)</f>
        <v>28333.3411740473</v>
      </c>
    </row>
    <row r="89" customFormat="false" ht="15" hidden="false" customHeight="false" outlineLevel="0" collapsed="false">
      <c r="A89" s="36" t="s">
        <v>189</v>
      </c>
      <c r="B89" s="36" t="s">
        <v>185</v>
      </c>
      <c r="C89" s="35" t="n">
        <v>89996</v>
      </c>
      <c r="D89" s="37" t="n">
        <v>421210.59</v>
      </c>
      <c r="E89" s="37" t="n">
        <v>248388.96</v>
      </c>
      <c r="F89" s="35" t="n">
        <v>86780</v>
      </c>
      <c r="G89" s="37" t="n">
        <v>416979.25</v>
      </c>
      <c r="H89" s="37" t="n">
        <v>239512.8</v>
      </c>
      <c r="I89" s="38" t="n">
        <f aca="false">IF(C89=0,0,(D89-E89)/C89)</f>
        <v>1.92032568114138</v>
      </c>
      <c r="J89" s="38" t="n">
        <f aca="false">IF(F89=0,0,(G89-H89)/F89)</f>
        <v>2.04501555657986</v>
      </c>
      <c r="K89" s="27" t="n">
        <f aca="false">D89-E89</f>
        <v>172821.63</v>
      </c>
      <c r="L89" s="27" t="n">
        <f aca="false">G89-H89</f>
        <v>177466.45</v>
      </c>
      <c r="M89" s="27" t="n">
        <f aca="false">F89*(J89-I89)</f>
        <v>10820.5873905507</v>
      </c>
    </row>
    <row r="90" customFormat="false" ht="15" hidden="false" customHeight="false" outlineLevel="0" collapsed="false">
      <c r="A90" s="36" t="s">
        <v>190</v>
      </c>
      <c r="B90" s="36" t="s">
        <v>185</v>
      </c>
      <c r="C90" s="35" t="n">
        <v>169235</v>
      </c>
      <c r="D90" s="37" t="n">
        <v>973268.56</v>
      </c>
      <c r="E90" s="37" t="n">
        <v>661456.56</v>
      </c>
      <c r="F90" s="35" t="n">
        <v>169754</v>
      </c>
      <c r="G90" s="37" t="n">
        <v>995480.75</v>
      </c>
      <c r="H90" s="37" t="n">
        <v>666986.83</v>
      </c>
      <c r="I90" s="38" t="n">
        <f aca="false">IF(C90=0,0,(D90-E90)/C90)</f>
        <v>1.84247939256064</v>
      </c>
      <c r="J90" s="38" t="n">
        <f aca="false">IF(F90=0,0,(G90-H90)/F90)</f>
        <v>1.93511740518633</v>
      </c>
      <c r="K90" s="27" t="n">
        <f aca="false">D90-E90</f>
        <v>311812</v>
      </c>
      <c r="L90" s="27" t="n">
        <f aca="false">G90-H90</f>
        <v>328493.92</v>
      </c>
      <c r="M90" s="27" t="n">
        <f aca="false">F90*(J90-I90)</f>
        <v>15725.6731952611</v>
      </c>
    </row>
    <row r="91" customFormat="false" ht="15" hidden="false" customHeight="false" outlineLevel="0" collapsed="false">
      <c r="A91" s="36" t="s">
        <v>191</v>
      </c>
      <c r="B91" s="36" t="s">
        <v>185</v>
      </c>
      <c r="C91" s="35" t="n">
        <v>111938</v>
      </c>
      <c r="D91" s="37" t="n">
        <v>586363.68</v>
      </c>
      <c r="E91" s="37" t="n">
        <v>338052.76</v>
      </c>
      <c r="F91" s="35" t="n">
        <v>109479</v>
      </c>
      <c r="G91" s="37" t="n">
        <v>592925.47</v>
      </c>
      <c r="H91" s="37" t="n">
        <v>330626.58</v>
      </c>
      <c r="I91" s="38" t="n">
        <f aca="false">IF(C91=0,0,(D91-E91)/C91)</f>
        <v>2.21828976754989</v>
      </c>
      <c r="J91" s="38" t="n">
        <f aca="false">IF(F91=0,0,(G91-H91)/F91)</f>
        <v>2.39588313740535</v>
      </c>
      <c r="K91" s="27" t="n">
        <f aca="false">D91-E91</f>
        <v>248310.92</v>
      </c>
      <c r="L91" s="27" t="n">
        <f aca="false">G91-H91</f>
        <v>262298.89</v>
      </c>
      <c r="M91" s="27" t="n">
        <f aca="false">F91*(J91-I91)</f>
        <v>19442.7445384051</v>
      </c>
    </row>
    <row r="92" customFormat="false" ht="15" hidden="false" customHeight="false" outlineLevel="0" collapsed="false">
      <c r="A92" s="36" t="s">
        <v>192</v>
      </c>
      <c r="B92" s="36" t="s">
        <v>185</v>
      </c>
      <c r="C92" s="35" t="n">
        <v>105318</v>
      </c>
      <c r="D92" s="37" t="n">
        <v>675147.47</v>
      </c>
      <c r="E92" s="37" t="n">
        <v>468899.94</v>
      </c>
      <c r="F92" s="35" t="n">
        <v>98150</v>
      </c>
      <c r="G92" s="37" t="n">
        <v>664085.76</v>
      </c>
      <c r="H92" s="37" t="n">
        <v>438548.03</v>
      </c>
      <c r="I92" s="38" t="n">
        <f aca="false">IF(C92=0,0,(D92-E92)/C92)</f>
        <v>1.95833124442166</v>
      </c>
      <c r="J92" s="38" t="n">
        <f aca="false">IF(F92=0,0,(G92-H92)/F92)</f>
        <v>2.2978882322975</v>
      </c>
      <c r="K92" s="27" t="n">
        <f aca="false">D92-E92</f>
        <v>206247.53</v>
      </c>
      <c r="L92" s="27" t="n">
        <f aca="false">G92-H92</f>
        <v>225537.73</v>
      </c>
      <c r="M92" s="27" t="n">
        <f aca="false">F92*(J92-I92)</f>
        <v>33327.5183600145</v>
      </c>
    </row>
    <row r="93" customFormat="false" ht="15" hidden="false" customHeight="false" outlineLevel="0" collapsed="false">
      <c r="A93" s="36" t="s">
        <v>193</v>
      </c>
      <c r="B93" s="36" t="s">
        <v>185</v>
      </c>
      <c r="C93" s="35" t="n">
        <v>108914</v>
      </c>
      <c r="D93" s="37" t="n">
        <v>539812.91</v>
      </c>
      <c r="E93" s="37" t="n">
        <v>325652.86</v>
      </c>
      <c r="F93" s="35" t="n">
        <v>111258</v>
      </c>
      <c r="G93" s="37" t="n">
        <v>552755.78</v>
      </c>
      <c r="H93" s="37" t="n">
        <v>332661.42</v>
      </c>
      <c r="I93" s="38" t="n">
        <f aca="false">IF(C93=0,0,(D93-E93)/C93)</f>
        <v>1.96632251133922</v>
      </c>
      <c r="J93" s="38" t="n">
        <f aca="false">IF(F93=0,0,(G93-H93)/F93)</f>
        <v>1.97823401463266</v>
      </c>
      <c r="K93" s="27" t="n">
        <f aca="false">D93-E93</f>
        <v>214160.05</v>
      </c>
      <c r="L93" s="27" t="n">
        <f aca="false">G93-H93</f>
        <v>220094.36</v>
      </c>
      <c r="M93" s="27" t="n">
        <f aca="false">F93*(J93-I93)</f>
        <v>1325.25003342086</v>
      </c>
    </row>
    <row r="94" customFormat="false" ht="15" hidden="false" customHeight="false" outlineLevel="0" collapsed="false">
      <c r="A94" s="36" t="s">
        <v>194</v>
      </c>
      <c r="B94" s="36" t="s">
        <v>185</v>
      </c>
      <c r="C94" s="35" t="n">
        <v>108963</v>
      </c>
      <c r="D94" s="37" t="n">
        <v>659952.1</v>
      </c>
      <c r="E94" s="37" t="n">
        <v>446207.84</v>
      </c>
      <c r="F94" s="35" t="n">
        <v>95635</v>
      </c>
      <c r="G94" s="37" t="n">
        <v>625205.46</v>
      </c>
      <c r="H94" s="37" t="n">
        <v>400208.59</v>
      </c>
      <c r="I94" s="38" t="n">
        <f aca="false">IF(C94=0,0,(D94-E94)/C94)</f>
        <v>1.96162238558043</v>
      </c>
      <c r="J94" s="38" t="n">
        <f aca="false">IF(F94=0,0,(G94-H94)/F94)</f>
        <v>2.35266241438804</v>
      </c>
      <c r="K94" s="27" t="n">
        <f aca="false">D94-E94</f>
        <v>213744.26</v>
      </c>
      <c r="L94" s="27" t="n">
        <f aca="false">G94-H94</f>
        <v>224996.87</v>
      </c>
      <c r="M94" s="27" t="n">
        <f aca="false">F94*(J94-I94)</f>
        <v>37397.1131550159</v>
      </c>
    </row>
    <row r="95" customFormat="false" ht="15" hidden="false" customHeight="false" outlineLevel="0" collapsed="false">
      <c r="A95" s="36" t="s">
        <v>195</v>
      </c>
      <c r="B95" s="36" t="s">
        <v>185</v>
      </c>
      <c r="C95" s="35" t="n">
        <v>66102</v>
      </c>
      <c r="D95" s="37" t="n">
        <v>148674.14</v>
      </c>
      <c r="E95" s="37" t="n">
        <v>92542.8</v>
      </c>
      <c r="F95" s="35" t="n">
        <v>66152</v>
      </c>
      <c r="G95" s="37" t="n">
        <v>152887.89</v>
      </c>
      <c r="H95" s="37" t="n">
        <v>92612.8</v>
      </c>
      <c r="I95" s="38" t="n">
        <f aca="false">IF(C95=0,0,(D95-E95)/C95)</f>
        <v>0.849162506429458</v>
      </c>
      <c r="J95" s="38" t="n">
        <f aca="false">IF(F95=0,0,(G95-H95)/F95)</f>
        <v>0.911160509130488</v>
      </c>
      <c r="K95" s="27" t="n">
        <f aca="false">D95-E95</f>
        <v>56131.34</v>
      </c>
      <c r="L95" s="27" t="n">
        <f aca="false">G95-H95</f>
        <v>60275.09</v>
      </c>
      <c r="M95" s="27" t="n">
        <f aca="false">F95*(J95-I95)</f>
        <v>4101.29187467853</v>
      </c>
    </row>
    <row r="96" customFormat="false" ht="15" hidden="false" customHeight="false" outlineLevel="0" collapsed="false">
      <c r="A96" s="36" t="s">
        <v>196</v>
      </c>
      <c r="B96" s="36" t="s">
        <v>185</v>
      </c>
      <c r="C96" s="35" t="n">
        <v>263623</v>
      </c>
      <c r="D96" s="37" t="n">
        <v>739874.07</v>
      </c>
      <c r="E96" s="37" t="n">
        <v>515437.25</v>
      </c>
      <c r="F96" s="35" t="n">
        <v>250150</v>
      </c>
      <c r="G96" s="37" t="n">
        <v>729423.55</v>
      </c>
      <c r="H96" s="37" t="n">
        <v>489014.31</v>
      </c>
      <c r="I96" s="38" t="n">
        <f aca="false">IF(C96=0,0,(D96-E96)/C96)</f>
        <v>0.851355230765146</v>
      </c>
      <c r="J96" s="38" t="n">
        <f aca="false">IF(F96=0,0,(G96-H96)/F96)</f>
        <v>0.961060323805717</v>
      </c>
      <c r="K96" s="27" t="n">
        <f aca="false">D96-E96</f>
        <v>224436.82</v>
      </c>
      <c r="L96" s="27" t="n">
        <f aca="false">G96-H96</f>
        <v>240409.24</v>
      </c>
      <c r="M96" s="27" t="n">
        <f aca="false">F96*(J96-I96)</f>
        <v>27442.7290240989</v>
      </c>
    </row>
    <row r="97" customFormat="false" ht="15" hidden="false" customHeight="false" outlineLevel="0" collapsed="false">
      <c r="A97" s="36" t="s">
        <v>197</v>
      </c>
      <c r="B97" s="36" t="s">
        <v>185</v>
      </c>
      <c r="C97" s="35" t="n">
        <v>96774</v>
      </c>
      <c r="D97" s="37" t="n">
        <v>425387.74</v>
      </c>
      <c r="E97" s="37" t="n">
        <v>237096.3</v>
      </c>
      <c r="F97" s="35" t="n">
        <v>97845</v>
      </c>
      <c r="G97" s="37" t="n">
        <v>433969.04</v>
      </c>
      <c r="H97" s="37" t="n">
        <v>239720.25</v>
      </c>
      <c r="I97" s="38" t="n">
        <f aca="false">IF(C97=0,0,(D97-E97)/C97)</f>
        <v>1.94568210469754</v>
      </c>
      <c r="J97" s="38" t="n">
        <f aca="false">IF(F97=0,0,(G97-H97)/F97)</f>
        <v>1.98527047881854</v>
      </c>
      <c r="K97" s="27" t="n">
        <f aca="false">D97-E97</f>
        <v>188291.44</v>
      </c>
      <c r="L97" s="27" t="n">
        <f aca="false">G97-H97</f>
        <v>194248.79</v>
      </c>
      <c r="M97" s="27" t="n">
        <f aca="false">F97*(J97-I97)</f>
        <v>3873.52446586891</v>
      </c>
    </row>
    <row r="98" customFormat="false" ht="15" hidden="false" customHeight="false" outlineLevel="0" collapsed="false">
      <c r="A98" s="36" t="s">
        <v>198</v>
      </c>
      <c r="B98" s="36" t="s">
        <v>185</v>
      </c>
      <c r="C98" s="35" t="n">
        <v>146887</v>
      </c>
      <c r="D98" s="37" t="n">
        <v>799447.75</v>
      </c>
      <c r="E98" s="37" t="n">
        <v>555366.55</v>
      </c>
      <c r="F98" s="35" t="n">
        <v>129173</v>
      </c>
      <c r="G98" s="37" t="n">
        <v>776054.61</v>
      </c>
      <c r="H98" s="37" t="n">
        <v>492109.78</v>
      </c>
      <c r="I98" s="38" t="n">
        <f aca="false">IF(C98=0,0,(D98-E98)/C98)</f>
        <v>1.6616936828991</v>
      </c>
      <c r="J98" s="38" t="n">
        <f aca="false">IF(F98=0,0,(G98-H98)/F98)</f>
        <v>2.19817477336595</v>
      </c>
      <c r="K98" s="27" t="n">
        <f aca="false">D98-E98</f>
        <v>244081.2</v>
      </c>
      <c r="L98" s="27" t="n">
        <f aca="false">G98-H98</f>
        <v>283944.83</v>
      </c>
      <c r="M98" s="27" t="n">
        <f aca="false">F98*(J98-I98)</f>
        <v>69298.8718988746</v>
      </c>
    </row>
    <row r="99" customFormat="false" ht="15" hidden="false" customHeight="false" outlineLevel="0" collapsed="false">
      <c r="A99" s="36" t="s">
        <v>199</v>
      </c>
      <c r="B99" s="36" t="s">
        <v>185</v>
      </c>
      <c r="C99" s="35" t="n">
        <v>56493</v>
      </c>
      <c r="D99" s="37" t="n">
        <v>110215.61</v>
      </c>
      <c r="E99" s="37" t="n">
        <v>65531.88</v>
      </c>
      <c r="F99" s="35" t="n">
        <v>56965</v>
      </c>
      <c r="G99" s="37" t="n">
        <v>113888.52</v>
      </c>
      <c r="H99" s="37" t="n">
        <v>66079.4</v>
      </c>
      <c r="I99" s="38" t="n">
        <f aca="false">IF(C99=0,0,(D99-E99)/C99)</f>
        <v>0.790960472978953</v>
      </c>
      <c r="J99" s="38" t="n">
        <f aca="false">IF(F99=0,0,(G99-H99)/F99)</f>
        <v>0.839271833582024</v>
      </c>
      <c r="K99" s="27" t="n">
        <f aca="false">D99-E99</f>
        <v>44683.73</v>
      </c>
      <c r="L99" s="27" t="n">
        <f aca="false">G99-H99</f>
        <v>47809.12</v>
      </c>
      <c r="M99" s="27" t="n">
        <f aca="false">F99*(J99-I99)</f>
        <v>2752.05665675394</v>
      </c>
    </row>
    <row r="100" customFormat="false" ht="15" hidden="false" customHeight="false" outlineLevel="0" collapsed="false">
      <c r="A100" s="36" t="s">
        <v>200</v>
      </c>
      <c r="B100" s="36" t="s">
        <v>185</v>
      </c>
      <c r="C100" s="35" t="n">
        <v>164903</v>
      </c>
      <c r="D100" s="37" t="n">
        <v>403094.19</v>
      </c>
      <c r="E100" s="37" t="n">
        <v>280839.93</v>
      </c>
      <c r="F100" s="35" t="n">
        <v>157344</v>
      </c>
      <c r="G100" s="37" t="n">
        <v>391781.46</v>
      </c>
      <c r="H100" s="37" t="n">
        <v>269451.89</v>
      </c>
      <c r="I100" s="38" t="n">
        <f aca="false">IF(C100=0,0,(D100-E100)/C100)</f>
        <v>0.741370745225981</v>
      </c>
      <c r="J100" s="38" t="n">
        <f aca="false">IF(F100=0,0,(G100-H100)/F100)</f>
        <v>0.777465743847875</v>
      </c>
      <c r="K100" s="27" t="n">
        <f aca="false">D100-E100</f>
        <v>122254.26</v>
      </c>
      <c r="L100" s="27" t="n">
        <f aca="false">G100-H100</f>
        <v>122329.57</v>
      </c>
      <c r="M100" s="27" t="n">
        <f aca="false">F100*(J100-I100)</f>
        <v>5679.33146316321</v>
      </c>
    </row>
    <row r="101" customFormat="false" ht="15" hidden="false" customHeight="false" outlineLevel="0" collapsed="false">
      <c r="A101" s="36" t="s">
        <v>201</v>
      </c>
      <c r="B101" s="36" t="s">
        <v>185</v>
      </c>
      <c r="C101" s="35" t="n">
        <v>39139</v>
      </c>
      <c r="D101" s="37" t="n">
        <v>126196.19</v>
      </c>
      <c r="E101" s="37" t="n">
        <v>71624.37</v>
      </c>
      <c r="F101" s="35" t="n">
        <v>38572</v>
      </c>
      <c r="G101" s="37" t="n">
        <v>129959.19</v>
      </c>
      <c r="H101" s="37" t="n">
        <v>70586.76</v>
      </c>
      <c r="I101" s="38" t="n">
        <f aca="false">IF(C101=0,0,(D101-E101)/C101)</f>
        <v>1.39430797925343</v>
      </c>
      <c r="J101" s="38" t="n">
        <f aca="false">IF(F101=0,0,(G101-H101)/F101)</f>
        <v>1.53926241833454</v>
      </c>
      <c r="K101" s="27" t="n">
        <f aca="false">D101-E101</f>
        <v>54571.82</v>
      </c>
      <c r="L101" s="27" t="n">
        <f aca="false">G101-H101</f>
        <v>59372.43</v>
      </c>
      <c r="M101" s="27" t="n">
        <f aca="false">F101*(J101-I101)</f>
        <v>5591.18262423669</v>
      </c>
    </row>
    <row r="102" customFormat="false" ht="15" hidden="false" customHeight="false" outlineLevel="0" collapsed="false">
      <c r="A102" s="36" t="s">
        <v>202</v>
      </c>
      <c r="B102" s="36" t="s">
        <v>185</v>
      </c>
      <c r="C102" s="35" t="n">
        <v>80745</v>
      </c>
      <c r="D102" s="37" t="n">
        <v>316659.87</v>
      </c>
      <c r="E102" s="37" t="n">
        <v>210670</v>
      </c>
      <c r="F102" s="35" t="n">
        <v>77093</v>
      </c>
      <c r="G102" s="37" t="n">
        <v>309837.84</v>
      </c>
      <c r="H102" s="37" t="n">
        <v>202303.12</v>
      </c>
      <c r="I102" s="38" t="n">
        <f aca="false">IF(C102=0,0,(D102-E102)/C102)</f>
        <v>1.31264932813177</v>
      </c>
      <c r="J102" s="38" t="n">
        <f aca="false">IF(F102=0,0,(G102-H102)/F102)</f>
        <v>1.39487009196685</v>
      </c>
      <c r="K102" s="27" t="n">
        <f aca="false">D102-E102</f>
        <v>105989.87</v>
      </c>
      <c r="L102" s="27" t="n">
        <f aca="false">G102-H102</f>
        <v>107534.72</v>
      </c>
      <c r="M102" s="27" t="n">
        <f aca="false">F102*(J102-I102)</f>
        <v>6338.64534633726</v>
      </c>
    </row>
    <row r="103" customFormat="false" ht="15" hidden="false" customHeight="false" outlineLevel="0" collapsed="false">
      <c r="A103" s="36" t="s">
        <v>203</v>
      </c>
      <c r="B103" s="36" t="s">
        <v>185</v>
      </c>
      <c r="C103" s="35" t="n">
        <v>100179</v>
      </c>
      <c r="D103" s="37" t="n">
        <v>156038.68</v>
      </c>
      <c r="E103" s="37" t="n">
        <v>98175.42</v>
      </c>
      <c r="F103" s="35" t="n">
        <v>89093</v>
      </c>
      <c r="G103" s="37" t="n">
        <v>150550.51</v>
      </c>
      <c r="H103" s="37" t="n">
        <v>87311.14</v>
      </c>
      <c r="I103" s="38" t="n">
        <f aca="false">IF(C103=0,0,(D103-E103)/C103)</f>
        <v>0.577598698329989</v>
      </c>
      <c r="J103" s="38" t="n">
        <f aca="false">IF(F103=0,0,(G103-H103)/F103)</f>
        <v>0.709813004388673</v>
      </c>
      <c r="K103" s="27" t="n">
        <f aca="false">D103-E103</f>
        <v>57863.26</v>
      </c>
      <c r="L103" s="27" t="n">
        <f aca="false">G103-H103</f>
        <v>63239.37</v>
      </c>
      <c r="M103" s="27" t="n">
        <f aca="false">F103*(J103-I103)</f>
        <v>11779.3691696863</v>
      </c>
    </row>
    <row r="104" customFormat="false" ht="15" hidden="false" customHeight="false" outlineLevel="0" collapsed="false">
      <c r="A104" s="36" t="s">
        <v>204</v>
      </c>
      <c r="B104" s="36" t="s">
        <v>185</v>
      </c>
      <c r="C104" s="35" t="n">
        <v>462851</v>
      </c>
      <c r="D104" s="37" t="n">
        <v>917431.92</v>
      </c>
      <c r="E104" s="37" t="n">
        <v>609072.3</v>
      </c>
      <c r="F104" s="35" t="n">
        <v>462392</v>
      </c>
      <c r="G104" s="37" t="n">
        <v>920619.78</v>
      </c>
      <c r="H104" s="37" t="n">
        <v>602972.53</v>
      </c>
      <c r="I104" s="38" t="n">
        <f aca="false">IF(C104=0,0,(D104-E104)/C104)</f>
        <v>0.666217897336292</v>
      </c>
      <c r="J104" s="38" t="n">
        <f aca="false">IF(F104=0,0,(G104-H104)/F104)</f>
        <v>0.686965280541186</v>
      </c>
      <c r="K104" s="27" t="n">
        <f aca="false">D104-E104</f>
        <v>308359.62</v>
      </c>
      <c r="L104" s="27" t="n">
        <f aca="false">G104-H104</f>
        <v>317647.25</v>
      </c>
      <c r="M104" s="27" t="n">
        <f aca="false">F104*(J104-I104)</f>
        <v>9593.4240148774</v>
      </c>
    </row>
    <row r="105" customFormat="false" ht="15" hidden="false" customHeight="false" outlineLevel="0" collapsed="false">
      <c r="A105" s="36" t="s">
        <v>205</v>
      </c>
      <c r="B105" s="36" t="s">
        <v>206</v>
      </c>
      <c r="C105" s="35" t="n">
        <v>50673</v>
      </c>
      <c r="D105" s="37" t="n">
        <v>294854.37</v>
      </c>
      <c r="E105" s="37" t="n">
        <v>183436.26</v>
      </c>
      <c r="F105" s="35" t="n">
        <v>46046</v>
      </c>
      <c r="G105" s="37" t="n">
        <v>279245.13</v>
      </c>
      <c r="H105" s="37" t="n">
        <v>166686.52</v>
      </c>
      <c r="I105" s="38" t="n">
        <f aca="false">IF(C105=0,0,(D105-E105)/C105)</f>
        <v>2.19876679888698</v>
      </c>
      <c r="J105" s="38" t="n">
        <f aca="false">IF(F105=0,0,(G105-H105)/F105)</f>
        <v>2.4444818225253</v>
      </c>
      <c r="K105" s="27" t="n">
        <f aca="false">D105-E105</f>
        <v>111418.11</v>
      </c>
      <c r="L105" s="27" t="n">
        <f aca="false">G105-H105</f>
        <v>112558.61</v>
      </c>
      <c r="M105" s="27" t="n">
        <f aca="false">F105*(J105-I105)</f>
        <v>11314.1939784501</v>
      </c>
    </row>
    <row r="106" customFormat="false" ht="15" hidden="false" customHeight="false" outlineLevel="0" collapsed="false">
      <c r="A106" s="36" t="s">
        <v>207</v>
      </c>
      <c r="B106" s="36" t="s">
        <v>206</v>
      </c>
      <c r="C106" s="35" t="n">
        <v>286111</v>
      </c>
      <c r="D106" s="37" t="n">
        <v>2074223.37</v>
      </c>
      <c r="E106" s="37" t="n">
        <v>1481559.11</v>
      </c>
      <c r="F106" s="35" t="n">
        <v>251382</v>
      </c>
      <c r="G106" s="37" t="n">
        <v>1898386.91</v>
      </c>
      <c r="H106" s="37" t="n">
        <v>1285758.64</v>
      </c>
      <c r="I106" s="38" t="n">
        <f aca="false">IF(C106=0,0,(D106-E106)/C106)</f>
        <v>2.07144870347522</v>
      </c>
      <c r="J106" s="38" t="n">
        <f aca="false">IF(F106=0,0,(G106-H106)/F106)</f>
        <v>2.43704111670684</v>
      </c>
      <c r="K106" s="27" t="n">
        <f aca="false">D106-E106</f>
        <v>592664.26</v>
      </c>
      <c r="L106" s="27" t="n">
        <f aca="false">G106-H106</f>
        <v>612628.27</v>
      </c>
      <c r="M106" s="27" t="n">
        <f aca="false">F106*(J106-I106)</f>
        <v>91903.3520229911</v>
      </c>
    </row>
    <row r="107" customFormat="false" ht="15" hidden="false" customHeight="false" outlineLevel="0" collapsed="false">
      <c r="A107" s="36" t="s">
        <v>208</v>
      </c>
      <c r="B107" s="36" t="s">
        <v>206</v>
      </c>
      <c r="C107" s="35" t="n">
        <v>112152</v>
      </c>
      <c r="D107" s="37" t="n">
        <v>462299.91</v>
      </c>
      <c r="E107" s="37" t="n">
        <v>265800.24</v>
      </c>
      <c r="F107" s="35" t="n">
        <v>105469</v>
      </c>
      <c r="G107" s="37" t="n">
        <v>443952.33</v>
      </c>
      <c r="H107" s="37" t="n">
        <v>249961.53</v>
      </c>
      <c r="I107" s="38" t="n">
        <f aca="false">IF(C107=0,0,(D107-E107)/C107)</f>
        <v>1.75208351166274</v>
      </c>
      <c r="J107" s="38" t="n">
        <f aca="false">IF(F107=0,0,(G107-H107)/F107)</f>
        <v>1.83931581791806</v>
      </c>
      <c r="K107" s="27" t="n">
        <f aca="false">D107-E107</f>
        <v>196499.67</v>
      </c>
      <c r="L107" s="27" t="n">
        <f aca="false">G107-H107</f>
        <v>193990.8</v>
      </c>
      <c r="M107" s="27" t="n">
        <f aca="false">F107*(J107-I107)</f>
        <v>9200.30410844213</v>
      </c>
    </row>
    <row r="108" customFormat="false" ht="15" hidden="false" customHeight="false" outlineLevel="0" collapsed="false">
      <c r="A108" s="36" t="s">
        <v>209</v>
      </c>
      <c r="B108" s="36" t="s">
        <v>206</v>
      </c>
      <c r="C108" s="35" t="n">
        <v>64394</v>
      </c>
      <c r="D108" s="37" t="n">
        <v>337776.59</v>
      </c>
      <c r="E108" s="37" t="n">
        <v>230335.93</v>
      </c>
      <c r="F108" s="35" t="n">
        <v>63757</v>
      </c>
      <c r="G108" s="37" t="n">
        <v>332818.07</v>
      </c>
      <c r="H108" s="37" t="n">
        <v>222675.5</v>
      </c>
      <c r="I108" s="38" t="n">
        <f aca="false">IF(C108=0,0,(D108-E108)/C108)</f>
        <v>1.66848867906948</v>
      </c>
      <c r="J108" s="38" t="n">
        <f aca="false">IF(F108=0,0,(G108-H108)/F108)</f>
        <v>1.72753689790925</v>
      </c>
      <c r="K108" s="27" t="n">
        <f aca="false">D108-E108</f>
        <v>107440.66</v>
      </c>
      <c r="L108" s="27" t="n">
        <f aca="false">G108-H108</f>
        <v>110142.57</v>
      </c>
      <c r="M108" s="27" t="n">
        <f aca="false">F108*(J108-I108)</f>
        <v>3764.73728856724</v>
      </c>
    </row>
    <row r="109" customFormat="false" ht="15" hidden="false" customHeight="false" outlineLevel="0" collapsed="false">
      <c r="A109" s="36" t="s">
        <v>210</v>
      </c>
      <c r="B109" s="36" t="s">
        <v>206</v>
      </c>
      <c r="C109" s="35" t="n">
        <v>55684</v>
      </c>
      <c r="D109" s="37" t="n">
        <v>330959.28</v>
      </c>
      <c r="E109" s="37" t="n">
        <v>194894</v>
      </c>
      <c r="F109" s="35" t="n">
        <v>48657</v>
      </c>
      <c r="G109" s="37" t="n">
        <v>309662.58</v>
      </c>
      <c r="H109" s="37" t="n">
        <v>170299.5</v>
      </c>
      <c r="I109" s="38" t="n">
        <f aca="false">IF(C109=0,0,(D109-E109)/C109)</f>
        <v>2.44352560879247</v>
      </c>
      <c r="J109" s="38" t="n">
        <f aca="false">IF(F109=0,0,(G109-H109)/F109)</f>
        <v>2.86419384672298</v>
      </c>
      <c r="K109" s="27" t="n">
        <f aca="false">D109-E109</f>
        <v>136065.28</v>
      </c>
      <c r="L109" s="27" t="n">
        <f aca="false">G109-H109</f>
        <v>139363.08</v>
      </c>
      <c r="M109" s="27" t="n">
        <f aca="false">F109*(J109-I109)</f>
        <v>20468.4544529847</v>
      </c>
    </row>
    <row r="110" customFormat="false" ht="15" hidden="false" customHeight="false" outlineLevel="0" collapsed="false">
      <c r="A110" s="36" t="s">
        <v>211</v>
      </c>
      <c r="B110" s="36" t="s">
        <v>206</v>
      </c>
      <c r="C110" s="35" t="n">
        <v>102644</v>
      </c>
      <c r="D110" s="37" t="n">
        <v>763087.86</v>
      </c>
      <c r="E110" s="37" t="n">
        <v>559752.28</v>
      </c>
      <c r="F110" s="35" t="n">
        <v>91879</v>
      </c>
      <c r="G110" s="37" t="n">
        <v>715265.57</v>
      </c>
      <c r="H110" s="37" t="n">
        <v>510958.43</v>
      </c>
      <c r="I110" s="38" t="n">
        <f aca="false">IF(C110=0,0,(D110-E110)/C110)</f>
        <v>1.98097872257511</v>
      </c>
      <c r="J110" s="38" t="n">
        <f aca="false">IF(F110=0,0,(G110-H110)/F110)</f>
        <v>2.22365437151036</v>
      </c>
      <c r="K110" s="27" t="n">
        <f aca="false">D110-E110</f>
        <v>203335.58</v>
      </c>
      <c r="L110" s="27" t="n">
        <f aca="false">G110-H110</f>
        <v>204307.14</v>
      </c>
      <c r="M110" s="27" t="n">
        <f aca="false">F110*(J110-I110)</f>
        <v>22296.7959485211</v>
      </c>
    </row>
    <row r="111" customFormat="false" ht="15" hidden="false" customHeight="false" outlineLevel="0" collapsed="false">
      <c r="A111" s="36" t="s">
        <v>212</v>
      </c>
      <c r="B111" s="36" t="s">
        <v>206</v>
      </c>
      <c r="C111" s="35" t="n">
        <v>61105</v>
      </c>
      <c r="D111" s="37" t="n">
        <v>257208.6</v>
      </c>
      <c r="E111" s="37" t="n">
        <v>152151.45</v>
      </c>
      <c r="F111" s="35" t="n">
        <v>59936</v>
      </c>
      <c r="G111" s="37" t="n">
        <v>251955.55</v>
      </c>
      <c r="H111" s="37" t="n">
        <v>149240.64</v>
      </c>
      <c r="I111" s="38" t="n">
        <f aca="false">IF(C111=0,0,(D111-E111)/C111)</f>
        <v>1.71928892889289</v>
      </c>
      <c r="J111" s="38" t="n">
        <f aca="false">IF(F111=0,0,(G111-H111)/F111)</f>
        <v>1.71374315936999</v>
      </c>
      <c r="K111" s="27" t="n">
        <f aca="false">D111-E111</f>
        <v>105057.15</v>
      </c>
      <c r="L111" s="27" t="n">
        <f aca="false">G111-H111</f>
        <v>102714.91</v>
      </c>
      <c r="M111" s="27" t="n">
        <f aca="false">F111*(J111-I111)</f>
        <v>-332.391242124227</v>
      </c>
    </row>
    <row r="112" customFormat="false" ht="15" hidden="false" customHeight="false" outlineLevel="0" collapsed="false">
      <c r="A112" s="36" t="s">
        <v>213</v>
      </c>
      <c r="B112" s="36" t="s">
        <v>206</v>
      </c>
      <c r="C112" s="35" t="n">
        <v>340528</v>
      </c>
      <c r="D112" s="37" t="n">
        <v>1762683.79</v>
      </c>
      <c r="E112" s="37" t="n">
        <v>1184834.77</v>
      </c>
      <c r="F112" s="35" t="n">
        <v>322455</v>
      </c>
      <c r="G112" s="37" t="n">
        <v>1696825.92</v>
      </c>
      <c r="H112" s="37" t="n">
        <v>1109655.14</v>
      </c>
      <c r="I112" s="38" t="n">
        <f aca="false">IF(C112=0,0,(D112-E112)/C112)</f>
        <v>1.69692072311234</v>
      </c>
      <c r="J112" s="38" t="n">
        <f aca="false">IF(F112=0,0,(G112-H112)/F112)</f>
        <v>1.82093867361337</v>
      </c>
      <c r="K112" s="27" t="n">
        <f aca="false">D112-E112</f>
        <v>577849.02</v>
      </c>
      <c r="L112" s="27" t="n">
        <f aca="false">G112-H112</f>
        <v>587170.78</v>
      </c>
      <c r="M112" s="27" t="n">
        <f aca="false">F112*(J112-I112)</f>
        <v>39990.2082288094</v>
      </c>
    </row>
    <row r="113" customFormat="false" ht="15" hidden="false" customHeight="false" outlineLevel="0" collapsed="false">
      <c r="A113" s="36" t="s">
        <v>214</v>
      </c>
      <c r="B113" s="36" t="s">
        <v>206</v>
      </c>
      <c r="C113" s="35" t="n">
        <v>43064</v>
      </c>
      <c r="D113" s="37" t="n">
        <v>185002.17</v>
      </c>
      <c r="E113" s="37" t="n">
        <v>111966.4</v>
      </c>
      <c r="F113" s="35" t="n">
        <v>33398</v>
      </c>
      <c r="G113" s="37" t="n">
        <v>153107.4</v>
      </c>
      <c r="H113" s="37" t="n">
        <v>86834.8</v>
      </c>
      <c r="I113" s="38" t="n">
        <f aca="false">IF(C113=0,0,(D113-E113)/C113)</f>
        <v>1.69598202675088</v>
      </c>
      <c r="J113" s="38" t="n">
        <f aca="false">IF(F113=0,0,(G113-H113)/F113)</f>
        <v>1.98432840289838</v>
      </c>
      <c r="K113" s="27" t="n">
        <f aca="false">D113-E113</f>
        <v>73035.77</v>
      </c>
      <c r="L113" s="27" t="n">
        <f aca="false">G113-H113</f>
        <v>66272.6</v>
      </c>
      <c r="M113" s="27" t="n">
        <f aca="false">F113*(J113-I113)</f>
        <v>9630.19227057401</v>
      </c>
    </row>
    <row r="114" customFormat="false" ht="15" hidden="false" customHeight="false" outlineLevel="0" collapsed="false">
      <c r="A114" s="36" t="s">
        <v>215</v>
      </c>
      <c r="B114" s="36" t="s">
        <v>206</v>
      </c>
      <c r="C114" s="35" t="n">
        <v>65785</v>
      </c>
      <c r="D114" s="37" t="n">
        <v>368740.99</v>
      </c>
      <c r="E114" s="37" t="n">
        <v>255538.37</v>
      </c>
      <c r="F114" s="35" t="n">
        <v>67529</v>
      </c>
      <c r="G114" s="37" t="n">
        <v>377846.77</v>
      </c>
      <c r="H114" s="37" t="n">
        <v>251176.23</v>
      </c>
      <c r="I114" s="38" t="n">
        <f aca="false">IF(C114=0,0,(D114-E114)/C114)</f>
        <v>1.720796838185</v>
      </c>
      <c r="J114" s="38" t="n">
        <f aca="false">IF(F114=0,0,(G114-H114)/F114)</f>
        <v>1.87579469561226</v>
      </c>
      <c r="K114" s="27" t="n">
        <f aca="false">D114-E114</f>
        <v>113202.62</v>
      </c>
      <c r="L114" s="27" t="n">
        <f aca="false">G114-H114</f>
        <v>126670.54</v>
      </c>
      <c r="M114" s="27" t="n">
        <f aca="false">F114*(J114-I114)</f>
        <v>10466.8503142054</v>
      </c>
    </row>
    <row r="115" customFormat="false" ht="15" hidden="false" customHeight="false" outlineLevel="0" collapsed="false">
      <c r="A115" s="36" t="s">
        <v>216</v>
      </c>
      <c r="B115" s="36" t="s">
        <v>206</v>
      </c>
      <c r="C115" s="35" t="n">
        <v>86658</v>
      </c>
      <c r="D115" s="37" t="n">
        <v>539392.24</v>
      </c>
      <c r="E115" s="37" t="n">
        <v>323234.34</v>
      </c>
      <c r="F115" s="35" t="n">
        <v>89098</v>
      </c>
      <c r="G115" s="37" t="n">
        <v>541317.95</v>
      </c>
      <c r="H115" s="37" t="n">
        <v>332335.54</v>
      </c>
      <c r="I115" s="38" t="n">
        <f aca="false">IF(C115=0,0,(D115-E115)/C115)</f>
        <v>2.49437905328994</v>
      </c>
      <c r="J115" s="38" t="n">
        <f aca="false">IF(F115=0,0,(G115-H115)/F115)</f>
        <v>2.34553424319289</v>
      </c>
      <c r="K115" s="27" t="n">
        <f aca="false">D115-E115</f>
        <v>216157.9</v>
      </c>
      <c r="L115" s="27" t="n">
        <f aca="false">G115-H115</f>
        <v>208982.41</v>
      </c>
      <c r="M115" s="27" t="n">
        <f aca="false">F115*(J115-I115)</f>
        <v>-13261.7748900275</v>
      </c>
    </row>
    <row r="116" customFormat="false" ht="15" hidden="false" customHeight="false" outlineLevel="0" collapsed="false">
      <c r="A116" s="36" t="s">
        <v>18</v>
      </c>
      <c r="B116" s="36" t="s">
        <v>206</v>
      </c>
      <c r="C116" s="35" t="n">
        <v>102093</v>
      </c>
      <c r="D116" s="37" t="n">
        <v>773908.59</v>
      </c>
      <c r="E116" s="37" t="n">
        <v>521445.55</v>
      </c>
      <c r="F116" s="35" t="n">
        <v>92731</v>
      </c>
      <c r="G116" s="37" t="n">
        <v>721339.67</v>
      </c>
      <c r="H116" s="37" t="n">
        <v>467638.89</v>
      </c>
      <c r="I116" s="38" t="n">
        <f aca="false">IF(C116=0,0,(D116-E116)/C116)</f>
        <v>2.47287316466359</v>
      </c>
      <c r="J116" s="38" t="n">
        <f aca="false">IF(F116=0,0,(G116-H116)/F116)</f>
        <v>2.73587883232145</v>
      </c>
      <c r="K116" s="27" t="n">
        <f aca="false">D116-E116</f>
        <v>252463.04</v>
      </c>
      <c r="L116" s="27" t="n">
        <f aca="false">G116-H116</f>
        <v>253700.78</v>
      </c>
      <c r="M116" s="27" t="n">
        <f aca="false">F116*(J116-I116)</f>
        <v>24388.7785675806</v>
      </c>
    </row>
    <row r="117" customFormat="false" ht="15" hidden="false" customHeight="false" outlineLevel="0" collapsed="false">
      <c r="A117" s="36" t="s">
        <v>217</v>
      </c>
      <c r="B117" s="36" t="s">
        <v>206</v>
      </c>
      <c r="C117" s="35" t="n">
        <v>87935</v>
      </c>
      <c r="D117" s="37" t="n">
        <v>453368.37</v>
      </c>
      <c r="E117" s="37" t="n">
        <v>272598.5</v>
      </c>
      <c r="F117" s="35" t="n">
        <v>79924</v>
      </c>
      <c r="G117" s="37" t="n">
        <v>421563.37</v>
      </c>
      <c r="H117" s="37" t="n">
        <v>247764.4</v>
      </c>
      <c r="I117" s="38" t="n">
        <f aca="false">IF(C117=0,0,(D117-E117)/C117)</f>
        <v>2.05572149883437</v>
      </c>
      <c r="J117" s="38" t="n">
        <f aca="false">IF(F117=0,0,(G117-H117)/F117)</f>
        <v>2.17455295030279</v>
      </c>
      <c r="K117" s="27" t="n">
        <f aca="false">D117-E117</f>
        <v>180769.87</v>
      </c>
      <c r="L117" s="27" t="n">
        <f aca="false">G117-H117</f>
        <v>173798.97</v>
      </c>
      <c r="M117" s="27" t="n">
        <f aca="false">F117*(J117-I117)</f>
        <v>9497.48492716212</v>
      </c>
    </row>
    <row r="118" customFormat="false" ht="15" hidden="false" customHeight="false" outlineLevel="0" collapsed="false">
      <c r="A118" s="36" t="s">
        <v>218</v>
      </c>
      <c r="B118" s="36" t="s">
        <v>206</v>
      </c>
      <c r="C118" s="35" t="n">
        <v>289350</v>
      </c>
      <c r="D118" s="37" t="n">
        <v>1865648.88</v>
      </c>
      <c r="E118" s="37" t="n">
        <v>1282381.59</v>
      </c>
      <c r="F118" s="35" t="n">
        <v>291896</v>
      </c>
      <c r="G118" s="37" t="n">
        <v>1881618.31</v>
      </c>
      <c r="H118" s="37" t="n">
        <v>1272864.7</v>
      </c>
      <c r="I118" s="38" t="n">
        <f aca="false">IF(C118=0,0,(D118-E118)/C118)</f>
        <v>2.01578465526179</v>
      </c>
      <c r="J118" s="38" t="n">
        <f aca="false">IF(F118=0,0,(G118-H118)/F118)</f>
        <v>2.08551542330145</v>
      </c>
      <c r="K118" s="27" t="n">
        <f aca="false">D118-E118</f>
        <v>583267.29</v>
      </c>
      <c r="L118" s="27" t="n">
        <f aca="false">G118-H118</f>
        <v>608753.61</v>
      </c>
      <c r="M118" s="27" t="n">
        <f aca="false">F118*(J118-I118)</f>
        <v>20354.1322677039</v>
      </c>
    </row>
    <row r="119" customFormat="false" ht="15" hidden="false" customHeight="false" outlineLevel="0" collapsed="false">
      <c r="A119" s="36" t="s">
        <v>219</v>
      </c>
      <c r="B119" s="36" t="s">
        <v>206</v>
      </c>
      <c r="C119" s="35" t="n">
        <v>66274</v>
      </c>
      <c r="D119" s="37" t="n">
        <v>198492.46</v>
      </c>
      <c r="E119" s="37" t="n">
        <v>112665.8</v>
      </c>
      <c r="F119" s="35" t="n">
        <v>67986</v>
      </c>
      <c r="G119" s="37" t="n">
        <v>208022.34</v>
      </c>
      <c r="H119" s="37" t="n">
        <v>115576.2</v>
      </c>
      <c r="I119" s="38" t="n">
        <f aca="false">IF(C119=0,0,(D119-E119)/C119)</f>
        <v>1.29502761263844</v>
      </c>
      <c r="J119" s="38" t="n">
        <f aca="false">IF(F119=0,0,(G119-H119)/F119)</f>
        <v>1.35978201394405</v>
      </c>
      <c r="K119" s="27" t="n">
        <f aca="false">D119-E119</f>
        <v>85826.66</v>
      </c>
      <c r="L119" s="27" t="n">
        <f aca="false">G119-H119</f>
        <v>92446.14</v>
      </c>
      <c r="M119" s="27" t="n">
        <f aca="false">F119*(J119-I119)</f>
        <v>4402.39272716299</v>
      </c>
    </row>
    <row r="120" customFormat="false" ht="15" hidden="false" customHeight="false" outlineLevel="0" collapsed="false">
      <c r="A120" s="36" t="s">
        <v>220</v>
      </c>
      <c r="B120" s="36" t="s">
        <v>206</v>
      </c>
      <c r="C120" s="35" t="n">
        <v>142946</v>
      </c>
      <c r="D120" s="37" t="n">
        <v>528574.08</v>
      </c>
      <c r="E120" s="37" t="n">
        <v>379440.19</v>
      </c>
      <c r="F120" s="35" t="n">
        <v>118988</v>
      </c>
      <c r="G120" s="37" t="n">
        <v>467815.92</v>
      </c>
      <c r="H120" s="37" t="n">
        <v>320457.34</v>
      </c>
      <c r="I120" s="38" t="n">
        <f aca="false">IF(C120=0,0,(D120-E120)/C120)</f>
        <v>1.04328830467449</v>
      </c>
      <c r="J120" s="38" t="n">
        <f aca="false">IF(F120=0,0,(G120-H120)/F120)</f>
        <v>1.23843227888527</v>
      </c>
      <c r="K120" s="27" t="n">
        <f aca="false">D120-E120</f>
        <v>149133.89</v>
      </c>
      <c r="L120" s="27" t="n">
        <f aca="false">G120-H120</f>
        <v>147358.58</v>
      </c>
      <c r="M120" s="27" t="n">
        <f aca="false">F120*(J120-I120)</f>
        <v>23219.7912033915</v>
      </c>
    </row>
    <row r="121" customFormat="false" ht="15" hidden="false" customHeight="false" outlineLevel="0" collapsed="false">
      <c r="A121" s="36" t="s">
        <v>221</v>
      </c>
      <c r="B121" s="36" t="s">
        <v>206</v>
      </c>
      <c r="C121" s="35" t="n">
        <v>161261</v>
      </c>
      <c r="D121" s="37" t="n">
        <v>663243.51</v>
      </c>
      <c r="E121" s="37" t="n">
        <v>395089.45</v>
      </c>
      <c r="F121" s="35" t="n">
        <v>161554</v>
      </c>
      <c r="G121" s="37" t="n">
        <v>671210.46</v>
      </c>
      <c r="H121" s="37" t="n">
        <v>395807.3</v>
      </c>
      <c r="I121" s="38" t="n">
        <f aca="false">IF(C121=0,0,(D121-E121)/C121)</f>
        <v>1.66285747948977</v>
      </c>
      <c r="J121" s="38" t="n">
        <f aca="false">IF(F121=0,0,(G121-H121)/F121)</f>
        <v>1.70471272763287</v>
      </c>
      <c r="K121" s="27" t="n">
        <f aca="false">D121-E121</f>
        <v>268154.06</v>
      </c>
      <c r="L121" s="27" t="n">
        <f aca="false">G121-H121</f>
        <v>275403.16</v>
      </c>
      <c r="M121" s="27" t="n">
        <f aca="false">F121*(J121-I121)</f>
        <v>6761.88275850949</v>
      </c>
    </row>
    <row r="122" customFormat="false" ht="15" hidden="false" customHeight="false" outlineLevel="0" collapsed="false">
      <c r="A122" s="36" t="s">
        <v>222</v>
      </c>
      <c r="B122" s="36" t="s">
        <v>206</v>
      </c>
      <c r="C122" s="35" t="n">
        <v>128326</v>
      </c>
      <c r="D122" s="37" t="n">
        <v>631316.33</v>
      </c>
      <c r="E122" s="37" t="n">
        <v>440885.98</v>
      </c>
      <c r="F122" s="35" t="n">
        <v>96591</v>
      </c>
      <c r="G122" s="37" t="n">
        <v>510527.69</v>
      </c>
      <c r="H122" s="37" t="n">
        <v>341823.76</v>
      </c>
      <c r="I122" s="38" t="n">
        <f aca="false">IF(C122=0,0,(D122-E122)/C122)</f>
        <v>1.48395765472313</v>
      </c>
      <c r="J122" s="38" t="n">
        <f aca="false">IF(F122=0,0,(G122-H122)/F122)</f>
        <v>1.7465802196892</v>
      </c>
      <c r="K122" s="27" t="n">
        <f aca="false">D122-E122</f>
        <v>190430.35</v>
      </c>
      <c r="L122" s="27" t="n">
        <f aca="false">G122-H122</f>
        <v>168703.93</v>
      </c>
      <c r="M122" s="27" t="n">
        <f aca="false">F122*(J122-I122)</f>
        <v>25366.9761726384</v>
      </c>
    </row>
    <row r="123" customFormat="false" ht="15" hidden="false" customHeight="false" outlineLevel="0" collapsed="false">
      <c r="A123" s="36" t="s">
        <v>223</v>
      </c>
      <c r="B123" s="36" t="s">
        <v>206</v>
      </c>
      <c r="C123" s="35" t="n">
        <v>65610</v>
      </c>
      <c r="D123" s="37" t="n">
        <v>433468.44</v>
      </c>
      <c r="E123" s="37" t="n">
        <v>267032.7</v>
      </c>
      <c r="F123" s="35" t="n">
        <v>66977</v>
      </c>
      <c r="G123" s="37" t="n">
        <v>446113.82</v>
      </c>
      <c r="H123" s="37" t="n">
        <v>272596.39</v>
      </c>
      <c r="I123" s="38" t="n">
        <f aca="false">IF(C123=0,0,(D123-E123)/C123)</f>
        <v>2.53674348422497</v>
      </c>
      <c r="J123" s="38" t="n">
        <f aca="false">IF(F123=0,0,(G123-H123)/F123)</f>
        <v>2.59070173343088</v>
      </c>
      <c r="K123" s="27" t="n">
        <f aca="false">D123-E123</f>
        <v>166435.74</v>
      </c>
      <c r="L123" s="27" t="n">
        <f aca="false">G123-H123</f>
        <v>173517.43</v>
      </c>
      <c r="M123" s="27" t="n">
        <f aca="false">F123*(J123-I123)</f>
        <v>3613.96165706449</v>
      </c>
    </row>
    <row r="124" customFormat="false" ht="15" hidden="false" customHeight="false" outlineLevel="0" collapsed="false">
      <c r="A124" s="36" t="s">
        <v>224</v>
      </c>
      <c r="B124" s="36" t="s">
        <v>206</v>
      </c>
      <c r="C124" s="35" t="n">
        <v>88654</v>
      </c>
      <c r="D124" s="37" t="n">
        <v>733279.35</v>
      </c>
      <c r="E124" s="37" t="n">
        <v>479719.36</v>
      </c>
      <c r="F124" s="35" t="n">
        <v>76923</v>
      </c>
      <c r="G124" s="37" t="n">
        <v>669442.14</v>
      </c>
      <c r="H124" s="37" t="n">
        <v>415300.36</v>
      </c>
      <c r="I124" s="38" t="n">
        <f aca="false">IF(C124=0,0,(D124-E124)/C124)</f>
        <v>2.8601077221558</v>
      </c>
      <c r="J124" s="38" t="n">
        <f aca="false">IF(F124=0,0,(G124-H124)/F124)</f>
        <v>3.30384644384644</v>
      </c>
      <c r="K124" s="27" t="n">
        <f aca="false">D124-E124</f>
        <v>253559.99</v>
      </c>
      <c r="L124" s="27" t="n">
        <f aca="false">G124-H124</f>
        <v>254141.78</v>
      </c>
      <c r="M124" s="27" t="n">
        <f aca="false">F124*(J124-I124)</f>
        <v>34133.7136886097</v>
      </c>
    </row>
    <row r="125" customFormat="false" ht="15" hidden="false" customHeight="false" outlineLevel="0" collapsed="false">
      <c r="A125" s="3" t="s">
        <v>238</v>
      </c>
      <c r="C125" s="39" t="n">
        <f aca="false">SUM(C5:C124)</f>
        <v>13726772</v>
      </c>
      <c r="D125" s="40" t="n">
        <f aca="false">SUM(D5:D124)</f>
        <v>85988320.83</v>
      </c>
      <c r="E125" s="40" t="n">
        <f aca="false">SUM(E5:E124)</f>
        <v>57143511.68</v>
      </c>
      <c r="F125" s="39" t="n">
        <f aca="false">SUM(F5:F124)</f>
        <v>12927851</v>
      </c>
      <c r="G125" s="40" t="n">
        <f aca="false">SUM(G5:G124)</f>
        <v>83883175.5</v>
      </c>
      <c r="H125" s="40" t="n">
        <f aca="false">SUM(H5:H124)</f>
        <v>53676674.52</v>
      </c>
      <c r="K125" s="40" t="n">
        <f aca="false">SUM(K5:K124)</f>
        <v>28844809.15</v>
      </c>
      <c r="L125" s="40" t="n">
        <f aca="false">SUM(L5:L124)</f>
        <v>30206500.98</v>
      </c>
      <c r="M125" s="40" t="n">
        <f aca="false">SUM(M5:M124)</f>
        <v>3031970.09079542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2026-10-25T00:10:37Z</dcterms:created>
  <dc:creator>openpyxl</dc:creator>
  <dc:description/>
  <dc:language>en-US</dc:language>
  <cp:lastModifiedBy/>
  <dcterms:modified xsi:type="dcterms:W3CDTF">2026-10-25T00:10:37Z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