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Scenario_Summary" sheetId="2" state="visible" r:id="rId4"/>
    <sheet name="Assumptions" sheetId="3" state="visible" r:id="rId5"/>
    <sheet name="Forecast_Base" sheetId="4" state="visible" r:id="rId6"/>
    <sheet name="Forecast_Upside" sheetId="5" state="visible" r:id="rId7"/>
    <sheet name="Forecast_Downside" sheetId="6" state="visible" r:id="rId8"/>
    <sheet name="FY2025_BvA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<sst xmlns="http://schemas.openxmlformats.org/spreadsheetml/2006/main" count="228" uniqueCount="113">
  <si>
    <t xml:space="preserve">FinSight – StreamCo FY2026 Financial Model</t>
  </si>
  <si>
    <t xml:space="preserve">Fictional company · synthetic data · built by Jaykumar Raichura</t>
  </si>
  <si>
    <t xml:space="preserve">Purpose</t>
  </si>
  <si>
    <t xml:space="preserve">12-month subscription revenue &amp; EBITDA forecast with Base / Upside / Downside scenarios, plus FY2025 budget vs actual.</t>
  </si>
  <si>
    <t xml:space="preserve">Sheets</t>
  </si>
  <si>
    <t xml:space="preserve">Assumptions → Forecast_Base / Forecast_Upside / Forecast_Downside → Scenario_Summary; FY2025_BvA</t>
  </si>
  <si>
    <t xml:space="preserve">How to use</t>
  </si>
  <si>
    <t xml:space="preserve">Change blue cells on Assumptions only. Every other number is a formula.</t>
  </si>
  <si>
    <t xml:space="preserve">Color key</t>
  </si>
  <si>
    <t xml:space="preserve">Blue = input · Black = formula · Green = link from another sheet · Yellow = key assumption to review</t>
  </si>
  <si>
    <t xml:space="preserve">Data source</t>
  </si>
  <si>
    <t xml:space="preserve">Synthetic StreamCo dataset (finsight_data.csv), Dec 2025 month-end used as forecast starting point.</t>
  </si>
  <si>
    <t xml:space="preserve">FY2026 Scenario Summary</t>
  </si>
  <si>
    <t xml:space="preserve">Links to each forecast sheet (green).</t>
  </si>
  <si>
    <t xml:space="preserve">Metric</t>
  </si>
  <si>
    <t xml:space="preserve">Downside</t>
  </si>
  <si>
    <t xml:space="preserve">Base</t>
  </si>
  <si>
    <t xml:space="preserve">Upside</t>
  </si>
  <si>
    <t xml:space="preserve">FY2026 revenue ($)</t>
  </si>
  <si>
    <t xml:space="preserve">Gross margin %</t>
  </si>
  <si>
    <t xml:space="preserve">EBITDA ($)</t>
  </si>
  <si>
    <t xml:space="preserve">EBITDA margin %</t>
  </si>
  <si>
    <t xml:space="preserve">Ending subscribers</t>
  </si>
  <si>
    <t xml:space="preserve">FY2025 actual revenue ($)</t>
  </si>
  <si>
    <t xml:space="preserve">Base growth vs FY2025</t>
  </si>
  <si>
    <t xml:space="preserve">Assumptions</t>
  </si>
  <si>
    <t xml:space="preserve">Blue = hardcoded input. Source for starting values: synthetic StreamCo data, Dec 2025.</t>
  </si>
  <si>
    <t xml:space="preserve">Tier inputs</t>
  </si>
  <si>
    <t xml:space="preserve">Basic</t>
  </si>
  <si>
    <t xml:space="preserve">Pro</t>
  </si>
  <si>
    <t xml:space="preserve">Enterprise</t>
  </si>
  <si>
    <t xml:space="preserve">Note</t>
  </si>
  <si>
    <t xml:space="preserve">Starting subscribers (Dec 2025)</t>
  </si>
  <si>
    <t xml:space="preserve">Source: finsight_data.csv, 2025-12 end_subs</t>
  </si>
  <si>
    <t xml:space="preserve">Monthly price / ARPU ($)</t>
  </si>
  <si>
    <t xml:space="preserve">Source: Dec 2025 revenue ÷ end_subs</t>
  </si>
  <si>
    <t xml:space="preserve">Base new subscribers / month</t>
  </si>
  <si>
    <t xml:space="preserve">Source: FY2025 avg monthly adds</t>
  </si>
  <si>
    <t xml:space="preserve">Base monthly churn rate</t>
  </si>
  <si>
    <t xml:space="preserve">Source: FY2025 churned ÷ start subs</t>
  </si>
  <si>
    <t xml:space="preserve">COGS % of revenue</t>
  </si>
  <si>
    <t xml:space="preserve">Hosting, payments, support</t>
  </si>
  <si>
    <t xml:space="preserve">Scenario drivers</t>
  </si>
  <si>
    <t xml:space="preserve">New subscriber multiplier</t>
  </si>
  <si>
    <t xml:space="preserve">Marketing &amp; conversion performance</t>
  </si>
  <si>
    <t xml:space="preserve">Churn multiplier</t>
  </si>
  <si>
    <t xml:space="preserve">Retention performance vs FY2025</t>
  </si>
  <si>
    <t xml:space="preserve">Price increase (Jan 2026)</t>
  </si>
  <si>
    <t xml:space="preserve">One-time list price change</t>
  </si>
  <si>
    <t xml:space="preserve">Sales &amp; marketing % of revenue</t>
  </si>
  <si>
    <t xml:space="preserve">Upside spends more to grow</t>
  </si>
  <si>
    <t xml:space="preserve">Fixed costs (monthly)</t>
  </si>
  <si>
    <t xml:space="preserve">Value</t>
  </si>
  <si>
    <t xml:space="preserve">R&amp;D ($)</t>
  </si>
  <si>
    <t xml:space="preserve">Engineering &amp; product team</t>
  </si>
  <si>
    <t xml:space="preserve">G&amp;A ($)</t>
  </si>
  <si>
    <t xml:space="preserve">Finance, HR, facilities</t>
  </si>
  <si>
    <t xml:space="preserve">FY2026 Forecast – Base scenario</t>
  </si>
  <si>
    <t xml:space="preserve">All values are formulas driven by the Assumptions sheet.</t>
  </si>
  <si>
    <t xml:space="preserve">Line item</t>
  </si>
  <si>
    <t xml:space="preserve">Jan 2026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</si>
  <si>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</si>
  <si>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</si>
  <si>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</si>
  <si>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</si>
  <si>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</si>
  <si>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</si>
  <si>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Aug 2026</t>
  </si>
  <si>
    <t xml:space="preserve">Sep 2026</t>
  </si>
  <si>
    <t xml:space="preserve">Oct 2026</t>
  </si>
  <si>
    <t xml:space="preserve">Nov 2026</t>
  </si>
  <si>
    <t xml:space="preserve">Dec 2026</t>
  </si>
  <si>
    <t xml:space="preserve">FY2026</t>
  </si>
  <si>
    <t xml:space="preserve">  Start subscribers</t>
  </si>
  <si>
    <t xml:space="preserve">  New subscribers</t>
  </si>
  <si>
    <t xml:space="preserve">  Churned subscribers</t>
  </si>
  <si>
    <t xml:space="preserve">  End subscribers</t>
  </si>
  <si>
    <t xml:space="preserve">  ARPU ($)</t>
  </si>
  <si>
    <t xml:space="preserve">  Revenue ($)</t>
  </si>
  <si>
    <t xml:space="preserve">P&amp;L summary</t>
  </si>
  <si>
    <t xml:space="preserve">  Total subscribers</t>
  </si>
  <si>
    <t xml:space="preserve">  Total revenue ($)</t>
  </si>
  <si>
    <t xml:space="preserve">  COGS ($)</t>
  </si>
  <si>
    <t xml:space="preserve">  Gross profit ($)</t>
  </si>
  <si>
    <t xml:space="preserve">  Gross margin %</t>
  </si>
  <si>
    <t xml:space="preserve">  Sales &amp; marketing ($)</t>
  </si>
  <si>
    <t xml:space="preserve">  R&amp;D ($)</t>
  </si>
  <si>
    <t xml:space="preserve">  G&amp;A ($)</t>
  </si>
  <si>
    <t xml:space="preserve">  EBITDA ($)</t>
  </si>
  <si>
    <t xml:space="preserve">  EBITDA margin %</t>
  </si>
  <si>
    <t xml:space="preserve">FY2026 Forecast – Upside scenario</t>
  </si>
  <si>
    <t xml:space="preserve">FY2026 Forecast – Downside scenario</t>
  </si>
  <si>
    <t xml:space="preserve">FY2025 Budget vs Actual – Revenue</t>
  </si>
  <si>
    <t xml:space="preserve">Source: finsight_data.csv (synthetic), monthly totals across all tiers and regions.</t>
  </si>
  <si>
    <t xml:space="preserve">Month</t>
  </si>
  <si>
    <t xml:space="preserve">Actual revenue ($)</t>
  </si>
  <si>
    <t xml:space="preserve">Budget revenue ($)</t>
  </si>
  <si>
    <t xml:space="preserve">Variance ($)</t>
  </si>
  <si>
    <t xml:space="preserve">Variance %</t>
  </si>
  <si>
    <t xml:space="preserve">Actual COGS ($)</t>
  </si>
  <si>
    <t xml:space="preserve">Jan 2025</t>
  </si>
  <si>
    <t xml:space="preserve">Feb 2025</t>
  </si>
  <si>
    <t xml:space="preserve">Mar 2025</t>
  </si>
  <si>
    <t xml:space="preserve">Apr 2025</t>
  </si>
  <si>
    <t xml:space="preserve">May 2025</t>
  </si>
  <si>
    <t xml:space="preserve">Jun 2025</t>
  </si>
  <si>
    <t xml:space="preserve">Jul 2025</t>
  </si>
  <si>
    <t xml:space="preserve">Aug 2025</t>
  </si>
  <si>
    <t xml:space="preserve">Sep 2025</t>
  </si>
  <si>
    <t xml:space="preserve">Oct 2025</t>
  </si>
  <si>
    <t xml:space="preserve">Nov 2025</t>
  </si>
  <si>
    <t xml:space="preserve">Dec 2025</t>
  </si>
  <si>
    <t xml:space="preserve">FY2025 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</si>
</sst>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;\(0.0%\);\-"/>
    <numFmt numFmtId="167" formatCode="#,##0;\(#,##0\);\-"/>
    <numFmt numFmtId="168" formatCode="\$#,##0.00"/>
    <numFmt numFmtId="169" formatCode="0.0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B1F3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E8EE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0"/>
  </cols>
  <sheetData>
    <row r="1" customFormat="false" ht="17.3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26.85" hidden="false" customHeight="false" outlineLevel="0" collapsed="false">
      <c r="A4" s="4" t="s">
        <v>2</v>
      </c>
      <c r="B4" s="5" t="s">
        <v>3</v>
      </c>
    </row>
    <row r="5" customFormat="false" ht="26.85" hidden="false" customHeight="false" outlineLevel="0" collapsed="false">
      <c r="A5" s="4" t="s">
        <v>4</v>
      </c>
      <c r="B5" s="5" t="s">
        <v>5</v>
      </c>
    </row>
    <row r="6" customFormat="false" ht="15" hidden="false" customHeight="false" outlineLevel="0" collapsed="false">
      <c r="A6" s="4" t="s">
        <v>6</v>
      </c>
      <c r="B6" s="5" t="s">
        <v>7</v>
      </c>
    </row>
    <row r="7" customFormat="false" ht="15" hidden="false" customHeight="false" outlineLevel="0" collapsed="false">
      <c r="A7" s="4" t="s">
        <v>8</v>
      </c>
      <c r="B7" s="5" t="s">
        <v>9</v>
      </c>
    </row>
    <row r="8" customFormat="false" ht="15" hidden="false" customHeight="false" outlineLevel="0" collapsed="false">
      <c r="A8" s="4" t="s">
        <v>10</v>
      </c>
      <c r="B8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12</v>
      </c>
      <c r="B1" s="2"/>
      <c r="C1" s="2"/>
      <c r="D1" s="2"/>
    </row>
    <row r="2" customFormat="false" ht="15" hidden="false" customHeight="false" outlineLevel="0" collapsed="false">
      <c r="A2" s="3" t="s">
        <v>13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6" t="s">
        <v>14</v>
      </c>
      <c r="B4" s="7" t="s">
        <v>15</v>
      </c>
      <c r="C4" s="7" t="s">
        <v>16</v>
      </c>
      <c r="D4" s="7" t="s">
        <v>17</v>
      </c>
    </row>
    <row r="5" customFormat="false" ht="15" hidden="false" customHeight="false" outlineLevel="0" collapsed="false">
      <c r="A5" s="8" t="s">
        <v>18</v>
      </c>
      <c r="B5" s="9" t="n">
        <f aca="false">Forecast_Downside!N31</f>
        <v>25615724.8019358</v>
      </c>
      <c r="C5" s="9" t="n">
        <f aca="false">Forecast_Base!N31</f>
        <v>27948830.0440559</v>
      </c>
      <c r="D5" s="9" t="n">
        <f aca="false">Forecast_Upside!N31</f>
        <v>29937672.6919642</v>
      </c>
    </row>
    <row r="6" customFormat="false" ht="15" hidden="false" customHeight="false" outlineLevel="0" collapsed="false">
      <c r="A6" s="8" t="s">
        <v>19</v>
      </c>
      <c r="B6" s="10" t="n">
        <f aca="false">Forecast_Downside!N34</f>
        <v>0.7190229808305</v>
      </c>
      <c r="C6" s="10" t="n">
        <f aca="false">Forecast_Base!N34</f>
        <v>0.717879092060804</v>
      </c>
      <c r="D6" s="10" t="n">
        <f aca="false">Forecast_Upside!N34</f>
        <v>0.716941748232118</v>
      </c>
    </row>
    <row r="7" customFormat="false" ht="15" hidden="false" customHeight="false" outlineLevel="0" collapsed="false">
      <c r="A7" s="8" t="s">
        <v>20</v>
      </c>
      <c r="B7" s="9" t="n">
        <f aca="false">Forecast_Downside!N38</f>
        <v>5582835.34679576</v>
      </c>
      <c r="C7" s="9" t="n">
        <f aca="false">Forecast_Base!N38</f>
        <v>5876673.22517459</v>
      </c>
      <c r="D7" s="9" t="n">
        <f aca="false">Forecast_Upside!N38</f>
        <v>6180395.77094743</v>
      </c>
    </row>
    <row r="8" customFormat="false" ht="15" hidden="false" customHeight="false" outlineLevel="0" collapsed="false">
      <c r="A8" s="8" t="s">
        <v>21</v>
      </c>
      <c r="B8" s="10" t="n">
        <f aca="false">Forecast_Downside!N39</f>
        <v>0.217945632612897</v>
      </c>
      <c r="C8" s="10" t="n">
        <f aca="false">Forecast_Base!N39</f>
        <v>0.210265446385811</v>
      </c>
      <c r="D8" s="10" t="n">
        <f aca="false">Forecast_Upside!N39</f>
        <v>0.206442091692931</v>
      </c>
    </row>
    <row r="9" customFormat="false" ht="15" hidden="false" customHeight="false" outlineLevel="0" collapsed="false">
      <c r="A9" s="8" t="s">
        <v>22</v>
      </c>
      <c r="B9" s="11" t="n">
        <f aca="false">Forecast_Downside!N30</f>
        <v>49180.0895804037</v>
      </c>
      <c r="C9" s="11" t="n">
        <f aca="false">Forecast_Base!N30</f>
        <v>55995.9670129618</v>
      </c>
      <c r="D9" s="11" t="n">
        <f aca="false">Forecast_Upside!N30</f>
        <v>62319.2518068436</v>
      </c>
    </row>
    <row r="10" customFormat="false" ht="15" hidden="false" customHeight="false" outlineLevel="0" collapsed="false">
      <c r="A10" s="2"/>
      <c r="B10" s="2"/>
      <c r="C10" s="2"/>
      <c r="D10" s="2"/>
    </row>
    <row r="11" customFormat="false" ht="15" hidden="false" customHeight="false" outlineLevel="0" collapsed="false">
      <c r="A11" s="8" t="s">
        <v>23</v>
      </c>
      <c r="B11" s="9" t="n">
        <f aca="false">FY2025_BvA!B17</f>
        <v>23756400</v>
      </c>
      <c r="C11" s="2"/>
      <c r="D11" s="2"/>
    </row>
    <row r="12" customFormat="false" ht="15" hidden="false" customHeight="false" outlineLevel="0" collapsed="false">
      <c r="A12" s="8" t="s">
        <v>24</v>
      </c>
      <c r="B12" s="12" t="n">
        <f aca="false">IF(B11=0,0,C5/B11-1)</f>
        <v>0.176475814688081</v>
      </c>
      <c r="C12" s="2"/>
      <c r="D1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  <col collapsed="false" customWidth="true" hidden="false" outlineLevel="0" max="5" min="5" style="0" width="42"/>
  </cols>
  <sheetData>
    <row r="1" customFormat="false" ht="17.35" hidden="false" customHeight="false" outlineLevel="0" collapsed="false">
      <c r="A1" s="1" t="s">
        <v>25</v>
      </c>
      <c r="B1" s="2"/>
      <c r="C1" s="2"/>
      <c r="D1" s="2"/>
      <c r="E1" s="2"/>
    </row>
    <row r="2" customFormat="false" ht="15" hidden="false" customHeight="false" outlineLevel="0" collapsed="false">
      <c r="A2" s="3" t="s">
        <v>26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6" t="s">
        <v>27</v>
      </c>
      <c r="B4" s="7" t="s">
        <v>28</v>
      </c>
      <c r="C4" s="7" t="s">
        <v>29</v>
      </c>
      <c r="D4" s="7" t="s">
        <v>30</v>
      </c>
      <c r="E4" s="7" t="s">
        <v>31</v>
      </c>
    </row>
    <row r="5" customFormat="false" ht="15" hidden="false" customHeight="false" outlineLevel="0" collapsed="false">
      <c r="A5" s="8" t="s">
        <v>32</v>
      </c>
      <c r="B5" s="13" t="n">
        <v>33363</v>
      </c>
      <c r="C5" s="13" t="n">
        <v>16665</v>
      </c>
      <c r="D5" s="13" t="n">
        <v>1834</v>
      </c>
      <c r="E5" s="3" t="s">
        <v>33</v>
      </c>
    </row>
    <row r="6" customFormat="false" ht="15" hidden="false" customHeight="false" outlineLevel="0" collapsed="false">
      <c r="A6" s="8" t="s">
        <v>34</v>
      </c>
      <c r="B6" s="14" t="n">
        <v>15.51</v>
      </c>
      <c r="C6" s="14" t="n">
        <v>51.38</v>
      </c>
      <c r="D6" s="14" t="n">
        <v>416.76</v>
      </c>
      <c r="E6" s="3" t="s">
        <v>35</v>
      </c>
    </row>
    <row r="7" customFormat="false" ht="15" hidden="false" customHeight="false" outlineLevel="0" collapsed="false">
      <c r="A7" s="8" t="s">
        <v>36</v>
      </c>
      <c r="B7" s="13" t="n">
        <v>1600</v>
      </c>
      <c r="C7" s="13" t="n">
        <v>610</v>
      </c>
      <c r="D7" s="13" t="n">
        <v>42</v>
      </c>
      <c r="E7" s="3" t="s">
        <v>37</v>
      </c>
    </row>
    <row r="8" customFormat="false" ht="15" hidden="false" customHeight="false" outlineLevel="0" collapsed="false">
      <c r="A8" s="8" t="s">
        <v>38</v>
      </c>
      <c r="B8" s="15" t="n">
        <v>0.042</v>
      </c>
      <c r="C8" s="15" t="n">
        <v>0.025</v>
      </c>
      <c r="D8" s="15" t="n">
        <v>0.013</v>
      </c>
      <c r="E8" s="3" t="s">
        <v>39</v>
      </c>
    </row>
    <row r="9" customFormat="false" ht="15" hidden="false" customHeight="false" outlineLevel="0" collapsed="false">
      <c r="A9" s="8" t="s">
        <v>40</v>
      </c>
      <c r="B9" s="15" t="n">
        <v>0.38</v>
      </c>
      <c r="C9" s="15" t="n">
        <v>0.28</v>
      </c>
      <c r="D9" s="15" t="n">
        <v>0.22</v>
      </c>
      <c r="E9" s="3" t="s">
        <v>41</v>
      </c>
    </row>
    <row r="10" customFormat="false" ht="15" hidden="false" customHeight="false" outlineLevel="0" collapsed="false">
      <c r="A10" s="2"/>
      <c r="B10" s="2"/>
      <c r="C10" s="2"/>
      <c r="D10" s="2"/>
      <c r="E10" s="2"/>
    </row>
    <row r="11" customFormat="false" ht="15" hidden="false" customHeight="false" outlineLevel="0" collapsed="false">
      <c r="A11" s="6" t="s">
        <v>42</v>
      </c>
      <c r="B11" s="7" t="s">
        <v>16</v>
      </c>
      <c r="C11" s="7" t="s">
        <v>17</v>
      </c>
      <c r="D11" s="7" t="s">
        <v>15</v>
      </c>
      <c r="E11" s="7" t="s">
        <v>31</v>
      </c>
    </row>
    <row r="12" customFormat="false" ht="15" hidden="false" customHeight="false" outlineLevel="0" collapsed="false">
      <c r="A12" s="8" t="s">
        <v>43</v>
      </c>
      <c r="B12" s="16" t="n">
        <v>1</v>
      </c>
      <c r="C12" s="16" t="n">
        <v>1.15</v>
      </c>
      <c r="D12" s="16" t="n">
        <v>0.85</v>
      </c>
      <c r="E12" s="3" t="s">
        <v>44</v>
      </c>
    </row>
    <row r="13" customFormat="false" ht="15" hidden="false" customHeight="false" outlineLevel="0" collapsed="false">
      <c r="A13" s="8" t="s">
        <v>45</v>
      </c>
      <c r="B13" s="16" t="n">
        <v>1</v>
      </c>
      <c r="C13" s="16" t="n">
        <v>0.85</v>
      </c>
      <c r="D13" s="16" t="n">
        <v>1.2</v>
      </c>
      <c r="E13" s="3" t="s">
        <v>46</v>
      </c>
    </row>
    <row r="14" customFormat="false" ht="15" hidden="false" customHeight="false" outlineLevel="0" collapsed="false">
      <c r="A14" s="8" t="s">
        <v>47</v>
      </c>
      <c r="B14" s="15" t="n">
        <v>0.03</v>
      </c>
      <c r="C14" s="15" t="n">
        <v>0.05</v>
      </c>
      <c r="D14" s="15" t="n">
        <v>0</v>
      </c>
      <c r="E14" s="3" t="s">
        <v>48</v>
      </c>
    </row>
    <row r="15" customFormat="false" ht="15" hidden="false" customHeight="false" outlineLevel="0" collapsed="false">
      <c r="A15" s="8" t="s">
        <v>49</v>
      </c>
      <c r="B15" s="15" t="n">
        <v>0.25</v>
      </c>
      <c r="C15" s="15" t="n">
        <v>0.27</v>
      </c>
      <c r="D15" s="15" t="n">
        <v>0.22</v>
      </c>
      <c r="E15" s="3" t="s">
        <v>50</v>
      </c>
    </row>
    <row r="16" customFormat="false" ht="15" hidden="false" customHeight="false" outlineLevel="0" collapsed="false">
      <c r="A16" s="2"/>
      <c r="B16" s="2"/>
      <c r="C16" s="2"/>
      <c r="D16" s="2"/>
      <c r="E16" s="2"/>
    </row>
    <row r="17" customFormat="false" ht="15" hidden="false" customHeight="false" outlineLevel="0" collapsed="false">
      <c r="A17" s="6" t="s">
        <v>51</v>
      </c>
      <c r="B17" s="7" t="s">
        <v>52</v>
      </c>
      <c r="C17" s="7"/>
      <c r="D17" s="7"/>
      <c r="E17" s="7" t="s">
        <v>31</v>
      </c>
    </row>
    <row r="18" customFormat="false" ht="15" hidden="false" customHeight="false" outlineLevel="0" collapsed="false">
      <c r="A18" s="8" t="s">
        <v>53</v>
      </c>
      <c r="B18" s="17" t="n">
        <v>350000</v>
      </c>
      <c r="C18" s="2"/>
      <c r="D18" s="2"/>
      <c r="E18" s="3" t="s">
        <v>54</v>
      </c>
    </row>
    <row r="19" customFormat="false" ht="15" hidden="false" customHeight="false" outlineLevel="0" collapsed="false">
      <c r="A19" s="8" t="s">
        <v>55</v>
      </c>
      <c r="B19" s="17" t="n">
        <v>250000</v>
      </c>
      <c r="C19" s="2"/>
      <c r="D19" s="2"/>
      <c r="E19" s="3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6" t="s">
        <v>59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71</v>
      </c>
      <c r="N4" s="7" t="s">
        <v>72</v>
      </c>
    </row>
    <row r="5" customFormat="false" ht="15" hidden="false" customHeight="false" outlineLevel="0" collapsed="false">
      <c r="A5" s="18" t="s">
        <v>28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customFormat="false" ht="15" hidden="false" customHeight="false" outlineLevel="0" collapsed="false">
      <c r="A6" s="8" t="s">
        <v>73</v>
      </c>
      <c r="B6" s="11" t="n">
        <f aca="false">Assumptions!$B$5</f>
        <v>33363</v>
      </c>
      <c r="C6" s="20" t="n">
        <f aca="false">B9</f>
        <v>33561.754</v>
      </c>
      <c r="D6" s="20" t="n">
        <f aca="false">C9</f>
        <v>33752.160332</v>
      </c>
      <c r="E6" s="20" t="n">
        <f aca="false">D9</f>
        <v>33934.569598056</v>
      </c>
      <c r="F6" s="20" t="n">
        <f aca="false">E9</f>
        <v>34109.3176749376</v>
      </c>
      <c r="G6" s="20" t="n">
        <f aca="false">F9</f>
        <v>34276.7263325903</v>
      </c>
      <c r="H6" s="20" t="n">
        <f aca="false">G9</f>
        <v>34437.1038266215</v>
      </c>
      <c r="I6" s="20" t="n">
        <f aca="false">H9</f>
        <v>34590.7454659034</v>
      </c>
      <c r="J6" s="20" t="n">
        <f aca="false">I9</f>
        <v>34737.9341563354</v>
      </c>
      <c r="K6" s="20" t="n">
        <f aca="false">J9</f>
        <v>34878.9409217693</v>
      </c>
      <c r="L6" s="20" t="n">
        <f aca="false">K9</f>
        <v>35014.025403055</v>
      </c>
      <c r="M6" s="20" t="n">
        <f aca="false">L9</f>
        <v>35143.4363361267</v>
      </c>
      <c r="N6" s="20" t="n">
        <f aca="false">B6</f>
        <v>33363</v>
      </c>
    </row>
    <row r="7" customFormat="false" ht="15" hidden="false" customHeight="false" outlineLevel="0" collapsed="false">
      <c r="A7" s="8" t="s">
        <v>74</v>
      </c>
      <c r="B7" s="11" t="n">
        <f aca="false">Assumptions!$B$7*Assumptions!$B$12</f>
        <v>1600</v>
      </c>
      <c r="C7" s="11" t="n">
        <f aca="false">Assumptions!$B$7*Assumptions!$B$12</f>
        <v>1600</v>
      </c>
      <c r="D7" s="11" t="n">
        <f aca="false">Assumptions!$B$7*Assumptions!$B$12</f>
        <v>1600</v>
      </c>
      <c r="E7" s="11" t="n">
        <f aca="false">Assumptions!$B$7*Assumptions!$B$12</f>
        <v>1600</v>
      </c>
      <c r="F7" s="11" t="n">
        <f aca="false">Assumptions!$B$7*Assumptions!$B$12</f>
        <v>1600</v>
      </c>
      <c r="G7" s="11" t="n">
        <f aca="false">Assumptions!$B$7*Assumptions!$B$12</f>
        <v>1600</v>
      </c>
      <c r="H7" s="11" t="n">
        <f aca="false">Assumptions!$B$7*Assumptions!$B$12</f>
        <v>1600</v>
      </c>
      <c r="I7" s="11" t="n">
        <f aca="false">Assumptions!$B$7*Assumptions!$B$12</f>
        <v>1600</v>
      </c>
      <c r="J7" s="11" t="n">
        <f aca="false">Assumptions!$B$7*Assumptions!$B$12</f>
        <v>1600</v>
      </c>
      <c r="K7" s="11" t="n">
        <f aca="false">Assumptions!$B$7*Assumptions!$B$12</f>
        <v>1600</v>
      </c>
      <c r="L7" s="11" t="n">
        <f aca="false">Assumptions!$B$7*Assumptions!$B$12</f>
        <v>1600</v>
      </c>
      <c r="M7" s="11" t="n">
        <f aca="false">Assumptions!$B$7*Assumptions!$B$12</f>
        <v>1600</v>
      </c>
      <c r="N7" s="20" t="n">
        <f aca="false">SUM(B7:M7)</f>
        <v>19200</v>
      </c>
    </row>
    <row r="8" customFormat="false" ht="15" hidden="false" customHeight="false" outlineLevel="0" collapsed="false">
      <c r="A8" s="8" t="s">
        <v>75</v>
      </c>
      <c r="B8" s="21" t="n">
        <f aca="false">B6*Assumptions!$B$8*Assumptions!$B$13</f>
        <v>1401.246</v>
      </c>
      <c r="C8" s="21" t="n">
        <f aca="false">C6*Assumptions!$B$8*Assumptions!$B$13</f>
        <v>1409.593668</v>
      </c>
      <c r="D8" s="21" t="n">
        <f aca="false">D6*Assumptions!$B$8*Assumptions!$B$13</f>
        <v>1417.590733944</v>
      </c>
      <c r="E8" s="21" t="n">
        <f aca="false">E6*Assumptions!$B$8*Assumptions!$B$13</f>
        <v>1425.25192311835</v>
      </c>
      <c r="F8" s="21" t="n">
        <f aca="false">F6*Assumptions!$B$8*Assumptions!$B$13</f>
        <v>1432.59134234738</v>
      </c>
      <c r="G8" s="21" t="n">
        <f aca="false">G6*Assumptions!$B$8*Assumptions!$B$13</f>
        <v>1439.62250596879</v>
      </c>
      <c r="H8" s="21" t="n">
        <f aca="false">H6*Assumptions!$B$8*Assumptions!$B$13</f>
        <v>1446.3583607181</v>
      </c>
      <c r="I8" s="21" t="n">
        <f aca="false">I6*Assumptions!$B$8*Assumptions!$B$13</f>
        <v>1452.81130956794</v>
      </c>
      <c r="J8" s="21" t="n">
        <f aca="false">J6*Assumptions!$B$8*Assumptions!$B$13</f>
        <v>1458.99323456609</v>
      </c>
      <c r="K8" s="21" t="n">
        <f aca="false">K6*Assumptions!$B$8*Assumptions!$B$13</f>
        <v>1464.91551871431</v>
      </c>
      <c r="L8" s="21" t="n">
        <f aca="false">L6*Assumptions!$B$8*Assumptions!$B$13</f>
        <v>1470.58906692831</v>
      </c>
      <c r="M8" s="21" t="n">
        <f aca="false">M6*Assumptions!$B$8*Assumptions!$B$13</f>
        <v>1476.02432611732</v>
      </c>
      <c r="N8" s="20" t="n">
        <f aca="false">SUM(B8:M8)</f>
        <v>17295.5879899906</v>
      </c>
    </row>
    <row r="9" customFormat="false" ht="15" hidden="false" customHeight="false" outlineLevel="0" collapsed="false">
      <c r="A9" s="8" t="s">
        <v>76</v>
      </c>
      <c r="B9" s="20" t="n">
        <f aca="false">B6+B7-B8</f>
        <v>33561.754</v>
      </c>
      <c r="C9" s="20" t="n">
        <f aca="false">C6+C7-C8</f>
        <v>33752.160332</v>
      </c>
      <c r="D9" s="20" t="n">
        <f aca="false">D6+D7-D8</f>
        <v>33934.569598056</v>
      </c>
      <c r="E9" s="20" t="n">
        <f aca="false">E6+E7-E8</f>
        <v>34109.3176749376</v>
      </c>
      <c r="F9" s="20" t="n">
        <f aca="false">F6+F7-F8</f>
        <v>34276.7263325903</v>
      </c>
      <c r="G9" s="20" t="n">
        <f aca="false">G6+G7-G8</f>
        <v>34437.1038266215</v>
      </c>
      <c r="H9" s="20" t="n">
        <f aca="false">H6+H7-H8</f>
        <v>34590.7454659034</v>
      </c>
      <c r="I9" s="20" t="n">
        <f aca="false">I6+I7-I8</f>
        <v>34737.9341563354</v>
      </c>
      <c r="J9" s="20" t="n">
        <f aca="false">J6+J7-J8</f>
        <v>34878.9409217693</v>
      </c>
      <c r="K9" s="20" t="n">
        <f aca="false">K6+K7-K8</f>
        <v>35014.025403055</v>
      </c>
      <c r="L9" s="20" t="n">
        <f aca="false">L6+L7-L8</f>
        <v>35143.4363361267</v>
      </c>
      <c r="M9" s="20" t="n">
        <f aca="false">M6+M7-M8</f>
        <v>35267.4120100094</v>
      </c>
      <c r="N9" s="20" t="n">
        <f aca="false">M9</f>
        <v>35267.4120100094</v>
      </c>
    </row>
    <row r="10" customFormat="false" ht="15" hidden="false" customHeight="false" outlineLevel="0" collapsed="false">
      <c r="A10" s="8" t="s">
        <v>77</v>
      </c>
      <c r="B10" s="22" t="n">
        <f aca="false">Assumptions!$B$6*(1+Assumptions!$B$14)</f>
        <v>15.9753</v>
      </c>
      <c r="C10" s="22" t="n">
        <f aca="false">Assumptions!$B$6*(1+Assumptions!$B$14)</f>
        <v>15.9753</v>
      </c>
      <c r="D10" s="22" t="n">
        <f aca="false">Assumptions!$B$6*(1+Assumptions!$B$14)</f>
        <v>15.9753</v>
      </c>
      <c r="E10" s="22" t="n">
        <f aca="false">Assumptions!$B$6*(1+Assumptions!$B$14)</f>
        <v>15.9753</v>
      </c>
      <c r="F10" s="22" t="n">
        <f aca="false">Assumptions!$B$6*(1+Assumptions!$B$14)</f>
        <v>15.9753</v>
      </c>
      <c r="G10" s="22" t="n">
        <f aca="false">Assumptions!$B$6*(1+Assumptions!$B$14)</f>
        <v>15.9753</v>
      </c>
      <c r="H10" s="22" t="n">
        <f aca="false">Assumptions!$B$6*(1+Assumptions!$B$14)</f>
        <v>15.9753</v>
      </c>
      <c r="I10" s="22" t="n">
        <f aca="false">Assumptions!$B$6*(1+Assumptions!$B$14)</f>
        <v>15.9753</v>
      </c>
      <c r="J10" s="22" t="n">
        <f aca="false">Assumptions!$B$6*(1+Assumptions!$B$14)</f>
        <v>15.9753</v>
      </c>
      <c r="K10" s="22" t="n">
        <f aca="false">Assumptions!$B$6*(1+Assumptions!$B$14)</f>
        <v>15.9753</v>
      </c>
      <c r="L10" s="22" t="n">
        <f aca="false">Assumptions!$B$6*(1+Assumptions!$B$14)</f>
        <v>15.9753</v>
      </c>
      <c r="M10" s="22" t="n">
        <f aca="false">Assumptions!$B$6*(1+Assumptions!$B$14)</f>
        <v>15.9753</v>
      </c>
      <c r="N10" s="23" t="n">
        <f aca="false">N11/SUM(B9:M9)</f>
        <v>15.9753</v>
      </c>
    </row>
    <row r="11" customFormat="false" ht="15" hidden="false" customHeight="false" outlineLevel="0" collapsed="false">
      <c r="A11" s="8" t="s">
        <v>78</v>
      </c>
      <c r="B11" s="24" t="n">
        <f aca="false">B9*B10</f>
        <v>536159.0886762</v>
      </c>
      <c r="C11" s="24" t="n">
        <f aca="false">C9*C10</f>
        <v>539200.8869518</v>
      </c>
      <c r="D11" s="24" t="n">
        <f aca="false">D9*D10</f>
        <v>542114.929699824</v>
      </c>
      <c r="E11" s="24" t="n">
        <f aca="false">E9*E10</f>
        <v>544906.582652431</v>
      </c>
      <c r="F11" s="24" t="n">
        <f aca="false">F9*F10</f>
        <v>547580.986181029</v>
      </c>
      <c r="G11" s="24" t="n">
        <f aca="false">G9*G10</f>
        <v>550143.064761426</v>
      </c>
      <c r="H11" s="24" t="n">
        <f aca="false">H9*H10</f>
        <v>552597.536041446</v>
      </c>
      <c r="I11" s="24" t="n">
        <f aca="false">I9*I10</f>
        <v>554948.919527705</v>
      </c>
      <c r="J11" s="24" t="n">
        <f aca="false">J9*J10</f>
        <v>557201.544907542</v>
      </c>
      <c r="K11" s="24" t="n">
        <f aca="false">K9*K10</f>
        <v>559359.560021425</v>
      </c>
      <c r="L11" s="24" t="n">
        <f aca="false">L9*L10</f>
        <v>561426.938500525</v>
      </c>
      <c r="M11" s="24" t="n">
        <f aca="false">M9*M10</f>
        <v>563407.487083503</v>
      </c>
      <c r="N11" s="24" t="n">
        <f aca="false">SUM(B11:M11)</f>
        <v>6609047.52500486</v>
      </c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false" outlineLevel="0" collapsed="false">
      <c r="A13" s="18" t="s">
        <v>29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customFormat="false" ht="15" hidden="false" customHeight="false" outlineLevel="0" collapsed="false">
      <c r="A14" s="8" t="s">
        <v>73</v>
      </c>
      <c r="B14" s="11" t="n">
        <f aca="false">Assumptions!$C$5</f>
        <v>16665</v>
      </c>
      <c r="C14" s="20" t="n">
        <f aca="false">B17</f>
        <v>16858.375</v>
      </c>
      <c r="D14" s="20" t="n">
        <f aca="false">C17</f>
        <v>17046.915625</v>
      </c>
      <c r="E14" s="20" t="n">
        <f aca="false">D17</f>
        <v>17230.742734375</v>
      </c>
      <c r="F14" s="20" t="n">
        <f aca="false">E17</f>
        <v>17409.9741660156</v>
      </c>
      <c r="G14" s="20" t="n">
        <f aca="false">F17</f>
        <v>17584.7248118652</v>
      </c>
      <c r="H14" s="20" t="n">
        <f aca="false">G17</f>
        <v>17755.1066915686</v>
      </c>
      <c r="I14" s="20" t="n">
        <f aca="false">H17</f>
        <v>17921.2290242794</v>
      </c>
      <c r="J14" s="20" t="n">
        <f aca="false">I17</f>
        <v>18083.1982986724</v>
      </c>
      <c r="K14" s="20" t="n">
        <f aca="false">J17</f>
        <v>18241.1183412056</v>
      </c>
      <c r="L14" s="20" t="n">
        <f aca="false">K17</f>
        <v>18395.0903826755</v>
      </c>
      <c r="M14" s="20" t="n">
        <f aca="false">L17</f>
        <v>18545.2131231086</v>
      </c>
      <c r="N14" s="20" t="n">
        <f aca="false">B14</f>
        <v>16665</v>
      </c>
    </row>
    <row r="15" customFormat="false" ht="15" hidden="false" customHeight="false" outlineLevel="0" collapsed="false">
      <c r="A15" s="8" t="s">
        <v>74</v>
      </c>
      <c r="B15" s="11" t="n">
        <f aca="false">Assumptions!$C$7*Assumptions!$B$12</f>
        <v>610</v>
      </c>
      <c r="C15" s="11" t="n">
        <f aca="false">Assumptions!$C$7*Assumptions!$B$12</f>
        <v>610</v>
      </c>
      <c r="D15" s="11" t="n">
        <f aca="false">Assumptions!$C$7*Assumptions!$B$12</f>
        <v>610</v>
      </c>
      <c r="E15" s="11" t="n">
        <f aca="false">Assumptions!$C$7*Assumptions!$B$12</f>
        <v>610</v>
      </c>
      <c r="F15" s="11" t="n">
        <f aca="false">Assumptions!$C$7*Assumptions!$B$12</f>
        <v>610</v>
      </c>
      <c r="G15" s="11" t="n">
        <f aca="false">Assumptions!$C$7*Assumptions!$B$12</f>
        <v>610</v>
      </c>
      <c r="H15" s="11" t="n">
        <f aca="false">Assumptions!$C$7*Assumptions!$B$12</f>
        <v>610</v>
      </c>
      <c r="I15" s="11" t="n">
        <f aca="false">Assumptions!$C$7*Assumptions!$B$12</f>
        <v>610</v>
      </c>
      <c r="J15" s="11" t="n">
        <f aca="false">Assumptions!$C$7*Assumptions!$B$12</f>
        <v>610</v>
      </c>
      <c r="K15" s="11" t="n">
        <f aca="false">Assumptions!$C$7*Assumptions!$B$12</f>
        <v>610</v>
      </c>
      <c r="L15" s="11" t="n">
        <f aca="false">Assumptions!$C$7*Assumptions!$B$12</f>
        <v>610</v>
      </c>
      <c r="M15" s="11" t="n">
        <f aca="false">Assumptions!$C$7*Assumptions!$B$12</f>
        <v>610</v>
      </c>
      <c r="N15" s="20" t="n">
        <f aca="false">SUM(B15:M15)</f>
        <v>7320</v>
      </c>
    </row>
    <row r="16" customFormat="false" ht="15" hidden="false" customHeight="false" outlineLevel="0" collapsed="false">
      <c r="A16" s="8" t="s">
        <v>75</v>
      </c>
      <c r="B16" s="21" t="n">
        <f aca="false">B14*Assumptions!$C$8*Assumptions!$B$13</f>
        <v>416.625</v>
      </c>
      <c r="C16" s="21" t="n">
        <f aca="false">C14*Assumptions!$C$8*Assumptions!$B$13</f>
        <v>421.459375</v>
      </c>
      <c r="D16" s="21" t="n">
        <f aca="false">D14*Assumptions!$C$8*Assumptions!$B$13</f>
        <v>426.172890625</v>
      </c>
      <c r="E16" s="21" t="n">
        <f aca="false">E14*Assumptions!$C$8*Assumptions!$B$13</f>
        <v>430.768568359375</v>
      </c>
      <c r="F16" s="21" t="n">
        <f aca="false">F14*Assumptions!$C$8*Assumptions!$B$13</f>
        <v>435.249354150391</v>
      </c>
      <c r="G16" s="21" t="n">
        <f aca="false">G14*Assumptions!$C$8*Assumptions!$B$13</f>
        <v>439.618120296631</v>
      </c>
      <c r="H16" s="21" t="n">
        <f aca="false">H14*Assumptions!$C$8*Assumptions!$B$13</f>
        <v>443.877667289215</v>
      </c>
      <c r="I16" s="21" t="n">
        <f aca="false">I14*Assumptions!$C$8*Assumptions!$B$13</f>
        <v>448.030725606985</v>
      </c>
      <c r="J16" s="21" t="n">
        <f aca="false">J14*Assumptions!$C$8*Assumptions!$B$13</f>
        <v>452.07995746681</v>
      </c>
      <c r="K16" s="21" t="n">
        <f aca="false">K14*Assumptions!$C$8*Assumptions!$B$13</f>
        <v>456.02795853014</v>
      </c>
      <c r="L16" s="21" t="n">
        <f aca="false">L14*Assumptions!$C$8*Assumptions!$B$13</f>
        <v>459.877259566886</v>
      </c>
      <c r="M16" s="21" t="n">
        <f aca="false">M14*Assumptions!$C$8*Assumptions!$B$13</f>
        <v>463.630328077714</v>
      </c>
      <c r="N16" s="20" t="n">
        <f aca="false">SUM(B16:M16)</f>
        <v>5293.41720496915</v>
      </c>
    </row>
    <row r="17" customFormat="false" ht="15" hidden="false" customHeight="false" outlineLevel="0" collapsed="false">
      <c r="A17" s="8" t="s">
        <v>76</v>
      </c>
      <c r="B17" s="20" t="n">
        <f aca="false">B14+B15-B16</f>
        <v>16858.375</v>
      </c>
      <c r="C17" s="20" t="n">
        <f aca="false">C14+C15-C16</f>
        <v>17046.915625</v>
      </c>
      <c r="D17" s="20" t="n">
        <f aca="false">D14+D15-D16</f>
        <v>17230.742734375</v>
      </c>
      <c r="E17" s="20" t="n">
        <f aca="false">E14+E15-E16</f>
        <v>17409.9741660156</v>
      </c>
      <c r="F17" s="20" t="n">
        <f aca="false">F14+F15-F16</f>
        <v>17584.7248118652</v>
      </c>
      <c r="G17" s="20" t="n">
        <f aca="false">G14+G15-G16</f>
        <v>17755.1066915686</v>
      </c>
      <c r="H17" s="20" t="n">
        <f aca="false">H14+H15-H16</f>
        <v>17921.2290242794</v>
      </c>
      <c r="I17" s="20" t="n">
        <f aca="false">I14+I15-I16</f>
        <v>18083.1982986724</v>
      </c>
      <c r="J17" s="20" t="n">
        <f aca="false">J14+J15-J16</f>
        <v>18241.1183412056</v>
      </c>
      <c r="K17" s="20" t="n">
        <f aca="false">K14+K15-K16</f>
        <v>18395.0903826755</v>
      </c>
      <c r="L17" s="20" t="n">
        <f aca="false">L14+L15-L16</f>
        <v>18545.2131231086</v>
      </c>
      <c r="M17" s="20" t="n">
        <f aca="false">M14+M15-M16</f>
        <v>18691.5827950309</v>
      </c>
      <c r="N17" s="20" t="n">
        <f aca="false">M17</f>
        <v>18691.5827950309</v>
      </c>
    </row>
    <row r="18" customFormat="false" ht="15" hidden="false" customHeight="false" outlineLevel="0" collapsed="false">
      <c r="A18" s="8" t="s">
        <v>77</v>
      </c>
      <c r="B18" s="22" t="n">
        <f aca="false">Assumptions!$C$6*(1+Assumptions!$B$14)</f>
        <v>52.9214</v>
      </c>
      <c r="C18" s="22" t="n">
        <f aca="false">Assumptions!$C$6*(1+Assumptions!$B$14)</f>
        <v>52.9214</v>
      </c>
      <c r="D18" s="22" t="n">
        <f aca="false">Assumptions!$C$6*(1+Assumptions!$B$14)</f>
        <v>52.9214</v>
      </c>
      <c r="E18" s="22" t="n">
        <f aca="false">Assumptions!$C$6*(1+Assumptions!$B$14)</f>
        <v>52.9214</v>
      </c>
      <c r="F18" s="22" t="n">
        <f aca="false">Assumptions!$C$6*(1+Assumptions!$B$14)</f>
        <v>52.9214</v>
      </c>
      <c r="G18" s="22" t="n">
        <f aca="false">Assumptions!$C$6*(1+Assumptions!$B$14)</f>
        <v>52.9214</v>
      </c>
      <c r="H18" s="22" t="n">
        <f aca="false">Assumptions!$C$6*(1+Assumptions!$B$14)</f>
        <v>52.9214</v>
      </c>
      <c r="I18" s="22" t="n">
        <f aca="false">Assumptions!$C$6*(1+Assumptions!$B$14)</f>
        <v>52.9214</v>
      </c>
      <c r="J18" s="22" t="n">
        <f aca="false">Assumptions!$C$6*(1+Assumptions!$B$14)</f>
        <v>52.9214</v>
      </c>
      <c r="K18" s="22" t="n">
        <f aca="false">Assumptions!$C$6*(1+Assumptions!$B$14)</f>
        <v>52.9214</v>
      </c>
      <c r="L18" s="22" t="n">
        <f aca="false">Assumptions!$C$6*(1+Assumptions!$B$14)</f>
        <v>52.9214</v>
      </c>
      <c r="M18" s="22" t="n">
        <f aca="false">Assumptions!$C$6*(1+Assumptions!$B$14)</f>
        <v>52.9214</v>
      </c>
      <c r="N18" s="23" t="n">
        <f aca="false">N19/SUM(B17:M17)</f>
        <v>52.9214</v>
      </c>
    </row>
    <row r="19" customFormat="false" ht="15" hidden="false" customHeight="false" outlineLevel="0" collapsed="false">
      <c r="A19" s="8" t="s">
        <v>78</v>
      </c>
      <c r="B19" s="24" t="n">
        <f aca="false">B17*B18</f>
        <v>892168.806725</v>
      </c>
      <c r="C19" s="24" t="n">
        <f aca="false">C17*C18</f>
        <v>902146.640556875</v>
      </c>
      <c r="D19" s="24" t="n">
        <f aca="false">D17*D18</f>
        <v>911875.028542953</v>
      </c>
      <c r="E19" s="24" t="n">
        <f aca="false">E17*E18</f>
        <v>921360.20682938</v>
      </c>
      <c r="F19" s="24" t="n">
        <f aca="false">F17*F18</f>
        <v>930608.255658645</v>
      </c>
      <c r="G19" s="24" t="n">
        <f aca="false">G17*G18</f>
        <v>939625.103267179</v>
      </c>
      <c r="H19" s="24" t="n">
        <f aca="false">H17*H18</f>
        <v>948416.529685499</v>
      </c>
      <c r="I19" s="24" t="n">
        <f aca="false">I17*I18</f>
        <v>956988.170443362</v>
      </c>
      <c r="J19" s="24" t="n">
        <f aca="false">J17*J18</f>
        <v>965345.520182278</v>
      </c>
      <c r="K19" s="24" t="n">
        <f aca="false">K17*K18</f>
        <v>973493.936177721</v>
      </c>
      <c r="L19" s="24" t="n">
        <f aca="false">L17*L18</f>
        <v>981438.641773278</v>
      </c>
      <c r="M19" s="24" t="n">
        <f aca="false">M17*M18</f>
        <v>989184.729728946</v>
      </c>
      <c r="N19" s="24" t="n">
        <f aca="false">SUM(B19:M19)</f>
        <v>11312651.5695711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Format="false" ht="15" hidden="false" customHeight="false" outlineLevel="0" collapsed="false">
      <c r="A21" s="18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customFormat="false" ht="15" hidden="false" customHeight="false" outlineLevel="0" collapsed="false">
      <c r="A22" s="8" t="s">
        <v>73</v>
      </c>
      <c r="B22" s="11" t="n">
        <f aca="false">Assumptions!$D$5</f>
        <v>1834</v>
      </c>
      <c r="C22" s="20" t="n">
        <f aca="false">B25</f>
        <v>1852.158</v>
      </c>
      <c r="D22" s="20" t="n">
        <f aca="false">C25</f>
        <v>1870.079946</v>
      </c>
      <c r="E22" s="20" t="n">
        <f aca="false">D25</f>
        <v>1887.768906702</v>
      </c>
      <c r="F22" s="20" t="n">
        <f aca="false">E25</f>
        <v>1905.22791091487</v>
      </c>
      <c r="G22" s="20" t="n">
        <f aca="false">F25</f>
        <v>1922.45994807298</v>
      </c>
      <c r="H22" s="20" t="n">
        <f aca="false">G25</f>
        <v>1939.46796874803</v>
      </c>
      <c r="I22" s="20" t="n">
        <f aca="false">H25</f>
        <v>1956.25488515431</v>
      </c>
      <c r="J22" s="20" t="n">
        <f aca="false">I25</f>
        <v>1972.8235716473</v>
      </c>
      <c r="K22" s="20" t="n">
        <f aca="false">J25</f>
        <v>1989.17686521589</v>
      </c>
      <c r="L22" s="20" t="n">
        <f aca="false">K25</f>
        <v>2005.31756596808</v>
      </c>
      <c r="M22" s="20" t="n">
        <f aca="false">L25</f>
        <v>2021.24843761049</v>
      </c>
      <c r="N22" s="20" t="n">
        <f aca="false">B22</f>
        <v>1834</v>
      </c>
    </row>
    <row r="23" customFormat="false" ht="15" hidden="false" customHeight="false" outlineLevel="0" collapsed="false">
      <c r="A23" s="8" t="s">
        <v>74</v>
      </c>
      <c r="B23" s="11" t="n">
        <f aca="false">Assumptions!$D$7*Assumptions!$B$12</f>
        <v>42</v>
      </c>
      <c r="C23" s="11" t="n">
        <f aca="false">Assumptions!$D$7*Assumptions!$B$12</f>
        <v>42</v>
      </c>
      <c r="D23" s="11" t="n">
        <f aca="false">Assumptions!$D$7*Assumptions!$B$12</f>
        <v>42</v>
      </c>
      <c r="E23" s="11" t="n">
        <f aca="false">Assumptions!$D$7*Assumptions!$B$12</f>
        <v>42</v>
      </c>
      <c r="F23" s="11" t="n">
        <f aca="false">Assumptions!$D$7*Assumptions!$B$12</f>
        <v>42</v>
      </c>
      <c r="G23" s="11" t="n">
        <f aca="false">Assumptions!$D$7*Assumptions!$B$12</f>
        <v>42</v>
      </c>
      <c r="H23" s="11" t="n">
        <f aca="false">Assumptions!$D$7*Assumptions!$B$12</f>
        <v>42</v>
      </c>
      <c r="I23" s="11" t="n">
        <f aca="false">Assumptions!$D$7*Assumptions!$B$12</f>
        <v>42</v>
      </c>
      <c r="J23" s="11" t="n">
        <f aca="false">Assumptions!$D$7*Assumptions!$B$12</f>
        <v>42</v>
      </c>
      <c r="K23" s="11" t="n">
        <f aca="false">Assumptions!$D$7*Assumptions!$B$12</f>
        <v>42</v>
      </c>
      <c r="L23" s="11" t="n">
        <f aca="false">Assumptions!$D$7*Assumptions!$B$12</f>
        <v>42</v>
      </c>
      <c r="M23" s="11" t="n">
        <f aca="false">Assumptions!$D$7*Assumptions!$B$12</f>
        <v>42</v>
      </c>
      <c r="N23" s="20" t="n">
        <f aca="false">SUM(B23:M23)</f>
        <v>504</v>
      </c>
    </row>
    <row r="24" customFormat="false" ht="15" hidden="false" customHeight="false" outlineLevel="0" collapsed="false">
      <c r="A24" s="8" t="s">
        <v>75</v>
      </c>
      <c r="B24" s="21" t="n">
        <f aca="false">B22*Assumptions!$D$8*Assumptions!$B$13</f>
        <v>23.842</v>
      </c>
      <c r="C24" s="21" t="n">
        <f aca="false">C22*Assumptions!$D$8*Assumptions!$B$13</f>
        <v>24.078054</v>
      </c>
      <c r="D24" s="21" t="n">
        <f aca="false">D22*Assumptions!$D$8*Assumptions!$B$13</f>
        <v>24.311039298</v>
      </c>
      <c r="E24" s="21" t="n">
        <f aca="false">E22*Assumptions!$D$8*Assumptions!$B$13</f>
        <v>24.540995787126</v>
      </c>
      <c r="F24" s="21" t="n">
        <f aca="false">F22*Assumptions!$D$8*Assumptions!$B$13</f>
        <v>24.7679628418934</v>
      </c>
      <c r="G24" s="21" t="n">
        <f aca="false">G22*Assumptions!$D$8*Assumptions!$B$13</f>
        <v>24.9919793249487</v>
      </c>
      <c r="H24" s="21" t="n">
        <f aca="false">H22*Assumptions!$D$8*Assumptions!$B$13</f>
        <v>25.2130835937244</v>
      </c>
      <c r="I24" s="21" t="n">
        <f aca="false">I22*Assumptions!$D$8*Assumptions!$B$13</f>
        <v>25.431313507006</v>
      </c>
      <c r="J24" s="21" t="n">
        <f aca="false">J22*Assumptions!$D$8*Assumptions!$B$13</f>
        <v>25.6467064314149</v>
      </c>
      <c r="K24" s="21" t="n">
        <f aca="false">K22*Assumptions!$D$8*Assumptions!$B$13</f>
        <v>25.8592992478065</v>
      </c>
      <c r="L24" s="21" t="n">
        <f aca="false">L22*Assumptions!$D$8*Assumptions!$B$13</f>
        <v>26.069128357585</v>
      </c>
      <c r="M24" s="21" t="n">
        <f aca="false">M22*Assumptions!$D$8*Assumptions!$B$13</f>
        <v>26.2762296889364</v>
      </c>
      <c r="N24" s="20" t="n">
        <f aca="false">SUM(B24:M24)</f>
        <v>301.027792078441</v>
      </c>
    </row>
    <row r="25" customFormat="false" ht="15" hidden="false" customHeight="false" outlineLevel="0" collapsed="false">
      <c r="A25" s="8" t="s">
        <v>76</v>
      </c>
      <c r="B25" s="20" t="n">
        <f aca="false">B22+B23-B24</f>
        <v>1852.158</v>
      </c>
      <c r="C25" s="20" t="n">
        <f aca="false">C22+C23-C24</f>
        <v>1870.079946</v>
      </c>
      <c r="D25" s="20" t="n">
        <f aca="false">D22+D23-D24</f>
        <v>1887.768906702</v>
      </c>
      <c r="E25" s="20" t="n">
        <f aca="false">E22+E23-E24</f>
        <v>1905.22791091487</v>
      </c>
      <c r="F25" s="20" t="n">
        <f aca="false">F22+F23-F24</f>
        <v>1922.45994807298</v>
      </c>
      <c r="G25" s="20" t="n">
        <f aca="false">G22+G23-G24</f>
        <v>1939.46796874803</v>
      </c>
      <c r="H25" s="20" t="n">
        <f aca="false">H22+H23-H24</f>
        <v>1956.25488515431</v>
      </c>
      <c r="I25" s="20" t="n">
        <f aca="false">I22+I23-I24</f>
        <v>1972.8235716473</v>
      </c>
      <c r="J25" s="20" t="n">
        <f aca="false">J22+J23-J24</f>
        <v>1989.17686521589</v>
      </c>
      <c r="K25" s="20" t="n">
        <f aca="false">K22+K23-K24</f>
        <v>2005.31756596808</v>
      </c>
      <c r="L25" s="20" t="n">
        <f aca="false">L22+L23-L24</f>
        <v>2021.24843761049</v>
      </c>
      <c r="M25" s="20" t="n">
        <f aca="false">M22+M23-M24</f>
        <v>2036.97220792156</v>
      </c>
      <c r="N25" s="20" t="n">
        <f aca="false">M25</f>
        <v>2036.97220792156</v>
      </c>
    </row>
    <row r="26" customFormat="false" ht="15" hidden="false" customHeight="false" outlineLevel="0" collapsed="false">
      <c r="A26" s="8" t="s">
        <v>77</v>
      </c>
      <c r="B26" s="22" t="n">
        <f aca="false">Assumptions!$D$6*(1+Assumptions!$B$14)</f>
        <v>429.2628</v>
      </c>
      <c r="C26" s="22" t="n">
        <f aca="false">Assumptions!$D$6*(1+Assumptions!$B$14)</f>
        <v>429.2628</v>
      </c>
      <c r="D26" s="22" t="n">
        <f aca="false">Assumptions!$D$6*(1+Assumptions!$B$14)</f>
        <v>429.2628</v>
      </c>
      <c r="E26" s="22" t="n">
        <f aca="false">Assumptions!$D$6*(1+Assumptions!$B$14)</f>
        <v>429.2628</v>
      </c>
      <c r="F26" s="22" t="n">
        <f aca="false">Assumptions!$D$6*(1+Assumptions!$B$14)</f>
        <v>429.2628</v>
      </c>
      <c r="G26" s="22" t="n">
        <f aca="false">Assumptions!$D$6*(1+Assumptions!$B$14)</f>
        <v>429.2628</v>
      </c>
      <c r="H26" s="22" t="n">
        <f aca="false">Assumptions!$D$6*(1+Assumptions!$B$14)</f>
        <v>429.2628</v>
      </c>
      <c r="I26" s="22" t="n">
        <f aca="false">Assumptions!$D$6*(1+Assumptions!$B$14)</f>
        <v>429.2628</v>
      </c>
      <c r="J26" s="22" t="n">
        <f aca="false">Assumptions!$D$6*(1+Assumptions!$B$14)</f>
        <v>429.2628</v>
      </c>
      <c r="K26" s="22" t="n">
        <f aca="false">Assumptions!$D$6*(1+Assumptions!$B$14)</f>
        <v>429.2628</v>
      </c>
      <c r="L26" s="22" t="n">
        <f aca="false">Assumptions!$D$6*(1+Assumptions!$B$14)</f>
        <v>429.2628</v>
      </c>
      <c r="M26" s="22" t="n">
        <f aca="false">Assumptions!$D$6*(1+Assumptions!$B$14)</f>
        <v>429.2628</v>
      </c>
      <c r="N26" s="23" t="n">
        <f aca="false">N27/SUM(B25:M25)</f>
        <v>429.2628</v>
      </c>
    </row>
    <row r="27" customFormat="false" ht="15" hidden="false" customHeight="false" outlineLevel="0" collapsed="false">
      <c r="A27" s="8" t="s">
        <v>78</v>
      </c>
      <c r="B27" s="24" t="n">
        <f aca="false">B25*B26</f>
        <v>795062.5291224</v>
      </c>
      <c r="C27" s="24" t="n">
        <f aca="false">C25*C26</f>
        <v>802755.753843809</v>
      </c>
      <c r="D27" s="24" t="n">
        <f aca="false">D25*D26</f>
        <v>810348.966643839</v>
      </c>
      <c r="E27" s="24" t="n">
        <f aca="false">E25*E26</f>
        <v>817843.467677469</v>
      </c>
      <c r="F27" s="24" t="n">
        <f aca="false">F25*F26</f>
        <v>825240.540197662</v>
      </c>
      <c r="G27" s="24" t="n">
        <f aca="false">G25*G26</f>
        <v>832541.450775093</v>
      </c>
      <c r="H27" s="24" t="n">
        <f aca="false">H25*H26</f>
        <v>839747.449515017</v>
      </c>
      <c r="I27" s="24" t="n">
        <f aca="false">I25*I26</f>
        <v>846859.770271321</v>
      </c>
      <c r="J27" s="24" t="n">
        <f aca="false">J25*J26</f>
        <v>853879.630857794</v>
      </c>
      <c r="K27" s="24" t="n">
        <f aca="false">K25*K26</f>
        <v>860808.233256643</v>
      </c>
      <c r="L27" s="24" t="n">
        <f aca="false">L25*L26</f>
        <v>867646.763824306</v>
      </c>
      <c r="M27" s="24" t="n">
        <f aca="false">M25*M26</f>
        <v>874396.39349459</v>
      </c>
      <c r="N27" s="24" t="n">
        <f aca="false">SUM(B27:M27)</f>
        <v>10027130.9494799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false" outlineLevel="0" collapsed="false">
      <c r="A29" s="18" t="s">
        <v>79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customFormat="false" ht="15" hidden="false" customHeight="false" outlineLevel="0" collapsed="false">
      <c r="A30" s="8" t="s">
        <v>80</v>
      </c>
      <c r="B30" s="20" t="n">
        <f aca="false">B9+B17+B25</f>
        <v>52272.287</v>
      </c>
      <c r="C30" s="20" t="n">
        <f aca="false">C9+C17+C25</f>
        <v>52669.155903</v>
      </c>
      <c r="D30" s="20" t="n">
        <f aca="false">D9+D17+D25</f>
        <v>53053.081239133</v>
      </c>
      <c r="E30" s="20" t="n">
        <f aca="false">E9+E17+E25</f>
        <v>53424.5197518681</v>
      </c>
      <c r="F30" s="20" t="n">
        <f aca="false">F9+F17+F25</f>
        <v>53783.9110925285</v>
      </c>
      <c r="G30" s="20" t="n">
        <f aca="false">G9+G17+G25</f>
        <v>54131.6784869381</v>
      </c>
      <c r="H30" s="20" t="n">
        <f aca="false">H9+H17+H25</f>
        <v>54468.2293753371</v>
      </c>
      <c r="I30" s="20" t="n">
        <f aca="false">I9+I17+I25</f>
        <v>54793.9560266551</v>
      </c>
      <c r="J30" s="20" t="n">
        <f aca="false">J9+J17+J25</f>
        <v>55109.2361281908</v>
      </c>
      <c r="K30" s="20" t="n">
        <f aca="false">K9+K17+K25</f>
        <v>55414.4333516986</v>
      </c>
      <c r="L30" s="20" t="n">
        <f aca="false">L9+L17+L25</f>
        <v>55709.8978968458</v>
      </c>
      <c r="M30" s="20" t="n">
        <f aca="false">M9+M17+M25</f>
        <v>55995.9670129618</v>
      </c>
      <c r="N30" s="20" t="n">
        <f aca="false">M30</f>
        <v>55995.9670129618</v>
      </c>
    </row>
    <row r="31" customFormat="false" ht="15" hidden="false" customHeight="false" outlineLevel="0" collapsed="false">
      <c r="A31" s="4" t="s">
        <v>81</v>
      </c>
      <c r="B31" s="25" t="n">
        <f aca="false">B11+B19+B27</f>
        <v>2223390.4245236</v>
      </c>
      <c r="C31" s="25" t="n">
        <f aca="false">C11+C19+C27</f>
        <v>2244103.28135248</v>
      </c>
      <c r="D31" s="25" t="n">
        <f aca="false">D11+D19+D27</f>
        <v>2264338.92488662</v>
      </c>
      <c r="E31" s="25" t="n">
        <f aca="false">E11+E19+E27</f>
        <v>2284110.25715928</v>
      </c>
      <c r="F31" s="25" t="n">
        <f aca="false">F11+F19+F27</f>
        <v>2303429.78203734</v>
      </c>
      <c r="G31" s="25" t="n">
        <f aca="false">G11+G19+G27</f>
        <v>2322309.6188037</v>
      </c>
      <c r="H31" s="25" t="n">
        <f aca="false">H11+H19+H27</f>
        <v>2340761.51524196</v>
      </c>
      <c r="I31" s="25" t="n">
        <f aca="false">I11+I19+I27</f>
        <v>2358796.86024239</v>
      </c>
      <c r="J31" s="25" t="n">
        <f aca="false">J11+J19+J27</f>
        <v>2376426.69594761</v>
      </c>
      <c r="K31" s="25" t="n">
        <f aca="false">K11+K19+K27</f>
        <v>2393661.72945579</v>
      </c>
      <c r="L31" s="25" t="n">
        <f aca="false">L11+L19+L27</f>
        <v>2410512.34409811</v>
      </c>
      <c r="M31" s="25" t="n">
        <f aca="false">M11+M19+M27</f>
        <v>2426988.61030704</v>
      </c>
      <c r="N31" s="25" t="n">
        <f aca="false">N11+N19+N27</f>
        <v>27948830.0440559</v>
      </c>
    </row>
    <row r="32" customFormat="false" ht="15" hidden="false" customHeight="false" outlineLevel="0" collapsed="false">
      <c r="A32" s="8" t="s">
        <v>82</v>
      </c>
      <c r="B32" s="24" t="n">
        <f aca="false">B11*Assumptions!$B$9+B19*Assumptions!$C$9+B27*Assumptions!$D$9</f>
        <v>628461.475986884</v>
      </c>
      <c r="C32" s="24" t="n">
        <f aca="false">C11*Assumptions!$B$9+C19*Assumptions!$C$9+C27*Assumptions!$D$9</f>
        <v>634103.662243247</v>
      </c>
      <c r="D32" s="24" t="n">
        <f aca="false">D11*Assumptions!$B$9+D19*Assumptions!$C$9+D27*Assumptions!$D$9</f>
        <v>639605.453939605</v>
      </c>
      <c r="E32" s="24" t="n">
        <f aca="false">E11*Assumptions!$B$9+E19*Assumptions!$C$9+E27*Assumptions!$D$9</f>
        <v>644970.922209194</v>
      </c>
      <c r="F32" s="24" t="n">
        <f aca="false">F11*Assumptions!$B$9+F19*Assumptions!$C$9+F27*Assumptions!$D$9</f>
        <v>650204.005176698</v>
      </c>
      <c r="G32" s="24" t="n">
        <f aca="false">G11*Assumptions!$B$9+G19*Assumptions!$C$9+G27*Assumptions!$D$9</f>
        <v>655308.512694672</v>
      </c>
      <c r="H32" s="24" t="n">
        <f aca="false">H11*Assumptions!$B$9+H19*Assumptions!$C$9+H27*Assumptions!$D$9</f>
        <v>660288.130900993</v>
      </c>
      <c r="I32" s="24" t="n">
        <f aca="false">I11*Assumptions!$B$9+I19*Assumptions!$C$9+I27*Assumptions!$D$9</f>
        <v>665146.42660436</v>
      </c>
      <c r="J32" s="24" t="n">
        <f aca="false">J11*Assumptions!$B$9+J19*Assumptions!$C$9+J27*Assumptions!$D$9</f>
        <v>669886.851504618</v>
      </c>
      <c r="K32" s="24" t="n">
        <f aca="false">K11*Assumptions!$B$9+K19*Assumptions!$C$9+K27*Assumptions!$D$9</f>
        <v>674512.746254365</v>
      </c>
      <c r="L32" s="24" t="n">
        <f aca="false">L11*Assumptions!$B$9+L19*Assumptions!$C$9+L27*Assumptions!$D$9</f>
        <v>679027.344368065</v>
      </c>
      <c r="M32" s="24" t="n">
        <f aca="false">M11*Assumptions!$B$9+M19*Assumptions!$C$9+M27*Assumptions!$D$9</f>
        <v>683433.775984646</v>
      </c>
      <c r="N32" s="24" t="n">
        <f aca="false">N11*Assumptions!$B$9+N19*Assumptions!$C$9+N27*Assumptions!$D$9</f>
        <v>7884949.30786735</v>
      </c>
    </row>
    <row r="33" customFormat="false" ht="15" hidden="false" customHeight="false" outlineLevel="0" collapsed="false">
      <c r="A33" s="8" t="s">
        <v>83</v>
      </c>
      <c r="B33" s="24" t="n">
        <f aca="false">B31-B32</f>
        <v>1594928.94853672</v>
      </c>
      <c r="C33" s="24" t="n">
        <f aca="false">C31-C32</f>
        <v>1609999.61910924</v>
      </c>
      <c r="D33" s="24" t="n">
        <f aca="false">D31-D32</f>
        <v>1624733.47094701</v>
      </c>
      <c r="E33" s="24" t="n">
        <f aca="false">E31-E32</f>
        <v>1639139.33495009</v>
      </c>
      <c r="F33" s="24" t="n">
        <f aca="false">F31-F32</f>
        <v>1653225.77686064</v>
      </c>
      <c r="G33" s="24" t="n">
        <f aca="false">G31-G32</f>
        <v>1667001.10610903</v>
      </c>
      <c r="H33" s="24" t="n">
        <f aca="false">H31-H32</f>
        <v>1680473.38434097</v>
      </c>
      <c r="I33" s="24" t="n">
        <f aca="false">I31-I32</f>
        <v>1693650.43363803</v>
      </c>
      <c r="J33" s="24" t="n">
        <f aca="false">J31-J32</f>
        <v>1706539.844443</v>
      </c>
      <c r="K33" s="24" t="n">
        <f aca="false">K31-K32</f>
        <v>1719148.98320142</v>
      </c>
      <c r="L33" s="24" t="n">
        <f aca="false">L31-L32</f>
        <v>1731484.99973005</v>
      </c>
      <c r="M33" s="24" t="n">
        <f aca="false">M31-M32</f>
        <v>1743554.83432239</v>
      </c>
      <c r="N33" s="24" t="n">
        <f aca="false">N31-N32</f>
        <v>20063880.7361886</v>
      </c>
    </row>
    <row r="34" customFormat="false" ht="15" hidden="false" customHeight="false" outlineLevel="0" collapsed="false">
      <c r="A34" s="8" t="s">
        <v>84</v>
      </c>
      <c r="B34" s="12" t="n">
        <f aca="false">IF(B31=0,0,B33/B31)</f>
        <v>0.717340927146638</v>
      </c>
      <c r="C34" s="12" t="n">
        <f aca="false">IF(C31=0,0,C33/C31)</f>
        <v>0.71743561559204</v>
      </c>
      <c r="D34" s="12" t="n">
        <f aca="false">IF(D31=0,0,D33/D31)</f>
        <v>0.717531043206515</v>
      </c>
      <c r="E34" s="12" t="n">
        <f aca="false">IF(E31=0,0,E33/E31)</f>
        <v>0.717627062797163</v>
      </c>
      <c r="F34" s="12" t="n">
        <f aca="false">IF(F31=0,0,F33/F31)</f>
        <v>0.717723539806972</v>
      </c>
      <c r="G34" s="12" t="n">
        <f aca="false">IF(G31=0,0,G33/G31)</f>
        <v>0.717820351175979</v>
      </c>
      <c r="H34" s="12" t="n">
        <f aca="false">IF(H31=0,0,H33/H31)</f>
        <v>0.717917384320658</v>
      </c>
      <c r="I34" s="12" t="n">
        <f aca="false">IF(I31=0,0,I33/I31)</f>
        <v>0.718014536217413</v>
      </c>
      <c r="J34" s="12" t="n">
        <f aca="false">IF(J31=0,0,J33/J31)</f>
        <v>0.71811171257799</v>
      </c>
      <c r="K34" s="12" t="n">
        <f aca="false">IF(K31=0,0,K33/K31)</f>
        <v>0.718208827106193</v>
      </c>
      <c r="L34" s="12" t="n">
        <f aca="false">IF(L31=0,0,L33/L31)</f>
        <v>0.718305800826703</v>
      </c>
      <c r="M34" s="12" t="n">
        <f aca="false">IF(M31=0,0,M33/M31)</f>
        <v>0.718402561477953</v>
      </c>
      <c r="N34" s="12" t="n">
        <f aca="false">IF(N31=0,0,N33/N31)</f>
        <v>0.717879092060804</v>
      </c>
    </row>
    <row r="35" customFormat="false" ht="15" hidden="false" customHeight="false" outlineLevel="0" collapsed="false">
      <c r="A35" s="8" t="s">
        <v>85</v>
      </c>
      <c r="B35" s="24" t="n">
        <f aca="false">B31*Assumptions!$B$15</f>
        <v>555847.6061309</v>
      </c>
      <c r="C35" s="24" t="n">
        <f aca="false">C31*Assumptions!$B$15</f>
        <v>561025.820338121</v>
      </c>
      <c r="D35" s="24" t="n">
        <f aca="false">D31*Assumptions!$B$15</f>
        <v>566084.731221654</v>
      </c>
      <c r="E35" s="24" t="n">
        <f aca="false">E31*Assumptions!$B$15</f>
        <v>571027.56428982</v>
      </c>
      <c r="F35" s="24" t="n">
        <f aca="false">F31*Assumptions!$B$15</f>
        <v>575857.445509334</v>
      </c>
      <c r="G35" s="24" t="n">
        <f aca="false">G31*Assumptions!$B$15</f>
        <v>580577.404700924</v>
      </c>
      <c r="H35" s="24" t="n">
        <f aca="false">H31*Assumptions!$B$15</f>
        <v>585190.378810491</v>
      </c>
      <c r="I35" s="24" t="n">
        <f aca="false">I31*Assumptions!$B$15</f>
        <v>589699.215060597</v>
      </c>
      <c r="J35" s="24" t="n">
        <f aca="false">J31*Assumptions!$B$15</f>
        <v>594106.673986903</v>
      </c>
      <c r="K35" s="24" t="n">
        <f aca="false">K31*Assumptions!$B$15</f>
        <v>598415.432363947</v>
      </c>
      <c r="L35" s="24" t="n">
        <f aca="false">L31*Assumptions!$B$15</f>
        <v>602628.086024527</v>
      </c>
      <c r="M35" s="24" t="n">
        <f aca="false">M31*Assumptions!$B$15</f>
        <v>606747.15257676</v>
      </c>
      <c r="N35" s="24" t="n">
        <f aca="false">N31*Assumptions!$B$15</f>
        <v>6987207.51101398</v>
      </c>
    </row>
    <row r="36" customFormat="false" ht="15" hidden="false" customHeight="false" outlineLevel="0" collapsed="false">
      <c r="A36" s="8" t="s">
        <v>86</v>
      </c>
      <c r="B36" s="24" t="n">
        <f aca="false">Assumptions!$B$18</f>
        <v>350000</v>
      </c>
      <c r="C36" s="24" t="n">
        <f aca="false">Assumptions!$B$18</f>
        <v>350000</v>
      </c>
      <c r="D36" s="24" t="n">
        <f aca="false">Assumptions!$B$18</f>
        <v>350000</v>
      </c>
      <c r="E36" s="24" t="n">
        <f aca="false">Assumptions!$B$18</f>
        <v>350000</v>
      </c>
      <c r="F36" s="24" t="n">
        <f aca="false">Assumptions!$B$18</f>
        <v>350000</v>
      </c>
      <c r="G36" s="24" t="n">
        <f aca="false">Assumptions!$B$18</f>
        <v>350000</v>
      </c>
      <c r="H36" s="24" t="n">
        <f aca="false">Assumptions!$B$18</f>
        <v>350000</v>
      </c>
      <c r="I36" s="24" t="n">
        <f aca="false">Assumptions!$B$18</f>
        <v>350000</v>
      </c>
      <c r="J36" s="24" t="n">
        <f aca="false">Assumptions!$B$18</f>
        <v>350000</v>
      </c>
      <c r="K36" s="24" t="n">
        <f aca="false">Assumptions!$B$18</f>
        <v>350000</v>
      </c>
      <c r="L36" s="24" t="n">
        <f aca="false">Assumptions!$B$18</f>
        <v>350000</v>
      </c>
      <c r="M36" s="24" t="n">
        <f aca="false">Assumptions!$B$18</f>
        <v>350000</v>
      </c>
      <c r="N36" s="24" t="n">
        <f aca="false">SUM(B36:M36)</f>
        <v>4200000</v>
      </c>
    </row>
    <row r="37" customFormat="false" ht="15" hidden="false" customHeight="false" outlineLevel="0" collapsed="false">
      <c r="A37" s="8" t="s">
        <v>87</v>
      </c>
      <c r="B37" s="24" t="n">
        <f aca="false">Assumptions!$B$19</f>
        <v>250000</v>
      </c>
      <c r="C37" s="24" t="n">
        <f aca="false">Assumptions!$B$19</f>
        <v>250000</v>
      </c>
      <c r="D37" s="24" t="n">
        <f aca="false">Assumptions!$B$19</f>
        <v>250000</v>
      </c>
      <c r="E37" s="24" t="n">
        <f aca="false">Assumptions!$B$19</f>
        <v>250000</v>
      </c>
      <c r="F37" s="24" t="n">
        <f aca="false">Assumptions!$B$19</f>
        <v>250000</v>
      </c>
      <c r="G37" s="24" t="n">
        <f aca="false">Assumptions!$B$19</f>
        <v>250000</v>
      </c>
      <c r="H37" s="24" t="n">
        <f aca="false">Assumptions!$B$19</f>
        <v>250000</v>
      </c>
      <c r="I37" s="24" t="n">
        <f aca="false">Assumptions!$B$19</f>
        <v>250000</v>
      </c>
      <c r="J37" s="24" t="n">
        <f aca="false">Assumptions!$B$19</f>
        <v>250000</v>
      </c>
      <c r="K37" s="24" t="n">
        <f aca="false">Assumptions!$B$19</f>
        <v>250000</v>
      </c>
      <c r="L37" s="24" t="n">
        <f aca="false">Assumptions!$B$19</f>
        <v>250000</v>
      </c>
      <c r="M37" s="24" t="n">
        <f aca="false">Assumptions!$B$19</f>
        <v>250000</v>
      </c>
      <c r="N37" s="24" t="n">
        <f aca="false">SUM(B37:M37)</f>
        <v>3000000</v>
      </c>
    </row>
    <row r="38" customFormat="false" ht="15" hidden="false" customHeight="false" outlineLevel="0" collapsed="false">
      <c r="A38" s="4" t="s">
        <v>88</v>
      </c>
      <c r="B38" s="25" t="n">
        <f aca="false">B33-B35-B36-B37</f>
        <v>439081.342405816</v>
      </c>
      <c r="C38" s="25" t="n">
        <f aca="false">C33-C35-C36-C37</f>
        <v>448973.798771116</v>
      </c>
      <c r="D38" s="25" t="n">
        <f aca="false">D33-D35-D36-D37</f>
        <v>458648.739725358</v>
      </c>
      <c r="E38" s="25" t="n">
        <f aca="false">E33-E35-E36-E37</f>
        <v>468111.770660267</v>
      </c>
      <c r="F38" s="25" t="n">
        <f aca="false">F33-F35-F36-F37</f>
        <v>477368.331351305</v>
      </c>
      <c r="G38" s="25" t="n">
        <f aca="false">G33-G35-G36-G37</f>
        <v>486423.701408101</v>
      </c>
      <c r="H38" s="25" t="n">
        <f aca="false">H33-H35-H36-H37</f>
        <v>495283.005530478</v>
      </c>
      <c r="I38" s="25" t="n">
        <f aca="false">I33-I35-I36-I37</f>
        <v>503951.218577431</v>
      </c>
      <c r="J38" s="25" t="n">
        <f aca="false">J33-J35-J36-J37</f>
        <v>512433.170456092</v>
      </c>
      <c r="K38" s="25" t="n">
        <f aca="false">K33-K35-K36-K37</f>
        <v>520733.550837477</v>
      </c>
      <c r="L38" s="25" t="n">
        <f aca="false">L33-L35-L36-L37</f>
        <v>528856.913705518</v>
      </c>
      <c r="M38" s="25" t="n">
        <f aca="false">M33-M35-M36-M37</f>
        <v>536807.681745634</v>
      </c>
      <c r="N38" s="25" t="n">
        <f aca="false">N33-N35-N36-N37</f>
        <v>5876673.22517459</v>
      </c>
    </row>
    <row r="39" customFormat="false" ht="15" hidden="false" customHeight="false" outlineLevel="0" collapsed="false">
      <c r="A39" s="8" t="s">
        <v>89</v>
      </c>
      <c r="B39" s="12" t="n">
        <f aca="false">IF(B31=0,0,B38/B31)</f>
        <v>0.197482789150672</v>
      </c>
      <c r="C39" s="12" t="n">
        <f aca="false">IF(C31=0,0,C38/C31)</f>
        <v>0.200068242180247</v>
      </c>
      <c r="D39" s="12" t="n">
        <f aca="false">IF(D31=0,0,D38/D31)</f>
        <v>0.202553043046912</v>
      </c>
      <c r="E39" s="12" t="n">
        <f aca="false">IF(E31=0,0,E38/E31)</f>
        <v>0.204942720778485</v>
      </c>
      <c r="F39" s="12" t="n">
        <f aca="false">IF(F31=0,0,F38/F31)</f>
        <v>0.207242406551279</v>
      </c>
      <c r="G39" s="12" t="n">
        <f aca="false">IF(G31=0,0,G38/G31)</f>
        <v>0.209456868915987</v>
      </c>
      <c r="H39" s="12" t="n">
        <f aca="false">IF(H31=0,0,H38/H31)</f>
        <v>0.211590545344079</v>
      </c>
      <c r="I39" s="12" t="n">
        <f aca="false">IF(I31=0,0,I38/I31)</f>
        <v>0.213647570535449</v>
      </c>
      <c r="J39" s="12" t="n">
        <f aca="false">IF(J31=0,0,J38/J31)</f>
        <v>0.215631801868711</v>
      </c>
      <c r="K39" s="12" t="n">
        <f aca="false">IF(K31=0,0,K38/K31)</f>
        <v>0.217546842325072</v>
      </c>
      <c r="L39" s="12" t="n">
        <f aca="false">IF(L31=0,0,L38/L31)</f>
        <v>0.219396061173621</v>
      </c>
      <c r="M39" s="12" t="n">
        <f aca="false">IF(M31=0,0,M38/M31)</f>
        <v>0.221182612669007</v>
      </c>
      <c r="N39" s="12" t="n">
        <f aca="false">IF(N31=0,0,N38/N31)</f>
        <v>0.210265446385811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6" t="s">
        <v>59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71</v>
      </c>
      <c r="N4" s="7" t="s">
        <v>72</v>
      </c>
    </row>
    <row r="5" customFormat="false" ht="15" hidden="false" customHeight="false" outlineLevel="0" collapsed="false">
      <c r="A5" s="18" t="s">
        <v>28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customFormat="false" ht="15" hidden="false" customHeight="false" outlineLevel="0" collapsed="false">
      <c r="A6" s="8" t="s">
        <v>73</v>
      </c>
      <c r="B6" s="11" t="n">
        <f aca="false">Assumptions!$B$5</f>
        <v>33363</v>
      </c>
      <c r="C6" s="20" t="n">
        <f aca="false">B9</f>
        <v>34011.9409</v>
      </c>
      <c r="D6" s="20" t="n">
        <f aca="false">C9</f>
        <v>34637.71460987</v>
      </c>
      <c r="E6" s="20" t="n">
        <f aca="false">D9</f>
        <v>35241.1481982977</v>
      </c>
      <c r="F6" s="20" t="n">
        <f aca="false">E9</f>
        <v>35823.0392076184</v>
      </c>
      <c r="G6" s="20" t="n">
        <f aca="false">F9</f>
        <v>36384.1567079064</v>
      </c>
      <c r="H6" s="20" t="n">
        <f aca="false">G9</f>
        <v>36925.2423134342</v>
      </c>
      <c r="I6" s="20" t="n">
        <f aca="false">H9</f>
        <v>37447.0111628446</v>
      </c>
      <c r="J6" s="20" t="n">
        <f aca="false">I9</f>
        <v>37950.152864331</v>
      </c>
      <c r="K6" s="20" t="n">
        <f aca="false">J9</f>
        <v>38435.3324070744</v>
      </c>
      <c r="L6" s="20" t="n">
        <f aca="false">K9</f>
        <v>38903.1910401419</v>
      </c>
      <c r="M6" s="20" t="n">
        <f aca="false">L9</f>
        <v>39354.3471200088</v>
      </c>
      <c r="N6" s="20" t="n">
        <f aca="false">B6</f>
        <v>33363</v>
      </c>
    </row>
    <row r="7" customFormat="false" ht="15" hidden="false" customHeight="false" outlineLevel="0" collapsed="false">
      <c r="A7" s="8" t="s">
        <v>74</v>
      </c>
      <c r="B7" s="11" t="n">
        <f aca="false">Assumptions!$B$7*Assumptions!$C$12</f>
        <v>1840</v>
      </c>
      <c r="C7" s="11" t="n">
        <f aca="false">Assumptions!$B$7*Assumptions!$C$12</f>
        <v>1840</v>
      </c>
      <c r="D7" s="11" t="n">
        <f aca="false">Assumptions!$B$7*Assumptions!$C$12</f>
        <v>1840</v>
      </c>
      <c r="E7" s="11" t="n">
        <f aca="false">Assumptions!$B$7*Assumptions!$C$12</f>
        <v>1840</v>
      </c>
      <c r="F7" s="11" t="n">
        <f aca="false">Assumptions!$B$7*Assumptions!$C$12</f>
        <v>1840</v>
      </c>
      <c r="G7" s="11" t="n">
        <f aca="false">Assumptions!$B$7*Assumptions!$C$12</f>
        <v>1840</v>
      </c>
      <c r="H7" s="11" t="n">
        <f aca="false">Assumptions!$B$7*Assumptions!$C$12</f>
        <v>1840</v>
      </c>
      <c r="I7" s="11" t="n">
        <f aca="false">Assumptions!$B$7*Assumptions!$C$12</f>
        <v>1840</v>
      </c>
      <c r="J7" s="11" t="n">
        <f aca="false">Assumptions!$B$7*Assumptions!$C$12</f>
        <v>1840</v>
      </c>
      <c r="K7" s="11" t="n">
        <f aca="false">Assumptions!$B$7*Assumptions!$C$12</f>
        <v>1840</v>
      </c>
      <c r="L7" s="11" t="n">
        <f aca="false">Assumptions!$B$7*Assumptions!$C$12</f>
        <v>1840</v>
      </c>
      <c r="M7" s="11" t="n">
        <f aca="false">Assumptions!$B$7*Assumptions!$C$12</f>
        <v>1840</v>
      </c>
      <c r="N7" s="20" t="n">
        <f aca="false">SUM(B7:M7)</f>
        <v>22080</v>
      </c>
    </row>
    <row r="8" customFormat="false" ht="15" hidden="false" customHeight="false" outlineLevel="0" collapsed="false">
      <c r="A8" s="8" t="s">
        <v>75</v>
      </c>
      <c r="B8" s="21" t="n">
        <f aca="false">B6*Assumptions!$B$8*Assumptions!$C$13</f>
        <v>1191.0591</v>
      </c>
      <c r="C8" s="21" t="n">
        <f aca="false">C6*Assumptions!$B$8*Assumptions!$C$13</f>
        <v>1214.22629013</v>
      </c>
      <c r="D8" s="21" t="n">
        <f aca="false">D6*Assumptions!$B$8*Assumptions!$C$13</f>
        <v>1236.56641157236</v>
      </c>
      <c r="E8" s="21" t="n">
        <f aca="false">E6*Assumptions!$B$8*Assumptions!$C$13</f>
        <v>1258.10899067923</v>
      </c>
      <c r="F8" s="21" t="n">
        <f aca="false">F6*Assumptions!$B$8*Assumptions!$C$13</f>
        <v>1278.88249971198</v>
      </c>
      <c r="G8" s="21" t="n">
        <f aca="false">G6*Assumptions!$B$8*Assumptions!$C$13</f>
        <v>1298.91439447226</v>
      </c>
      <c r="H8" s="21" t="n">
        <f aca="false">H6*Assumptions!$B$8*Assumptions!$C$13</f>
        <v>1318.2311505896</v>
      </c>
      <c r="I8" s="21" t="n">
        <f aca="false">I6*Assumptions!$B$8*Assumptions!$C$13</f>
        <v>1336.85829851355</v>
      </c>
      <c r="J8" s="21" t="n">
        <f aca="false">J6*Assumptions!$B$8*Assumptions!$C$13</f>
        <v>1354.82045725662</v>
      </c>
      <c r="K8" s="21" t="n">
        <f aca="false">K6*Assumptions!$B$8*Assumptions!$C$13</f>
        <v>1372.14136693256</v>
      </c>
      <c r="L8" s="21" t="n">
        <f aca="false">L6*Assumptions!$B$8*Assumptions!$C$13</f>
        <v>1388.84392013306</v>
      </c>
      <c r="M8" s="21" t="n">
        <f aca="false">M6*Assumptions!$B$8*Assumptions!$C$13</f>
        <v>1404.95019218431</v>
      </c>
      <c r="N8" s="20" t="n">
        <f aca="false">SUM(B8:M8)</f>
        <v>15653.6030721755</v>
      </c>
    </row>
    <row r="9" customFormat="false" ht="15" hidden="false" customHeight="false" outlineLevel="0" collapsed="false">
      <c r="A9" s="8" t="s">
        <v>76</v>
      </c>
      <c r="B9" s="20" t="n">
        <f aca="false">B6+B7-B8</f>
        <v>34011.9409</v>
      </c>
      <c r="C9" s="20" t="n">
        <f aca="false">C6+C7-C8</f>
        <v>34637.71460987</v>
      </c>
      <c r="D9" s="20" t="n">
        <f aca="false">D6+D7-D8</f>
        <v>35241.1481982977</v>
      </c>
      <c r="E9" s="20" t="n">
        <f aca="false">E6+E7-E8</f>
        <v>35823.0392076184</v>
      </c>
      <c r="F9" s="20" t="n">
        <f aca="false">F6+F7-F8</f>
        <v>36384.1567079064</v>
      </c>
      <c r="G9" s="20" t="n">
        <f aca="false">G6+G7-G8</f>
        <v>36925.2423134342</v>
      </c>
      <c r="H9" s="20" t="n">
        <f aca="false">H6+H7-H8</f>
        <v>37447.0111628446</v>
      </c>
      <c r="I9" s="20" t="n">
        <f aca="false">I6+I7-I8</f>
        <v>37950.152864331</v>
      </c>
      <c r="J9" s="20" t="n">
        <f aca="false">J6+J7-J8</f>
        <v>38435.3324070744</v>
      </c>
      <c r="K9" s="20" t="n">
        <f aca="false">K6+K7-K8</f>
        <v>38903.1910401419</v>
      </c>
      <c r="L9" s="20" t="n">
        <f aca="false">L6+L7-L8</f>
        <v>39354.3471200088</v>
      </c>
      <c r="M9" s="20" t="n">
        <f aca="false">M6+M7-M8</f>
        <v>39789.3969278245</v>
      </c>
      <c r="N9" s="20" t="n">
        <f aca="false">M9</f>
        <v>39789.3969278245</v>
      </c>
    </row>
    <row r="10" customFormat="false" ht="15" hidden="false" customHeight="false" outlineLevel="0" collapsed="false">
      <c r="A10" s="8" t="s">
        <v>77</v>
      </c>
      <c r="B10" s="22" t="n">
        <f aca="false">Assumptions!$B$6*(1+Assumptions!$C$14)</f>
        <v>16.2855</v>
      </c>
      <c r="C10" s="22" t="n">
        <f aca="false">Assumptions!$B$6*(1+Assumptions!$C$14)</f>
        <v>16.2855</v>
      </c>
      <c r="D10" s="22" t="n">
        <f aca="false">Assumptions!$B$6*(1+Assumptions!$C$14)</f>
        <v>16.2855</v>
      </c>
      <c r="E10" s="22" t="n">
        <f aca="false">Assumptions!$B$6*(1+Assumptions!$C$14)</f>
        <v>16.2855</v>
      </c>
      <c r="F10" s="22" t="n">
        <f aca="false">Assumptions!$B$6*(1+Assumptions!$C$14)</f>
        <v>16.2855</v>
      </c>
      <c r="G10" s="22" t="n">
        <f aca="false">Assumptions!$B$6*(1+Assumptions!$C$14)</f>
        <v>16.2855</v>
      </c>
      <c r="H10" s="22" t="n">
        <f aca="false">Assumptions!$B$6*(1+Assumptions!$C$14)</f>
        <v>16.2855</v>
      </c>
      <c r="I10" s="22" t="n">
        <f aca="false">Assumptions!$B$6*(1+Assumptions!$C$14)</f>
        <v>16.2855</v>
      </c>
      <c r="J10" s="22" t="n">
        <f aca="false">Assumptions!$B$6*(1+Assumptions!$C$14)</f>
        <v>16.2855</v>
      </c>
      <c r="K10" s="22" t="n">
        <f aca="false">Assumptions!$B$6*(1+Assumptions!$C$14)</f>
        <v>16.2855</v>
      </c>
      <c r="L10" s="22" t="n">
        <f aca="false">Assumptions!$B$6*(1+Assumptions!$C$14)</f>
        <v>16.2855</v>
      </c>
      <c r="M10" s="22" t="n">
        <f aca="false">Assumptions!$B$6*(1+Assumptions!$C$14)</f>
        <v>16.2855</v>
      </c>
      <c r="N10" s="23" t="n">
        <f aca="false">N11/SUM(B9:M9)</f>
        <v>16.2855</v>
      </c>
    </row>
    <row r="11" customFormat="false" ht="15" hidden="false" customHeight="false" outlineLevel="0" collapsed="false">
      <c r="A11" s="8" t="s">
        <v>78</v>
      </c>
      <c r="B11" s="24" t="n">
        <f aca="false">B9*B10</f>
        <v>553901.46352695</v>
      </c>
      <c r="C11" s="24" t="n">
        <f aca="false">C9*C10</f>
        <v>564092.501279038</v>
      </c>
      <c r="D11" s="24" t="n">
        <f aca="false">D9*D10</f>
        <v>573919.718983376</v>
      </c>
      <c r="E11" s="24" t="n">
        <f aca="false">E9*E10</f>
        <v>583396.10501567</v>
      </c>
      <c r="F11" s="24" t="n">
        <f aca="false">F9*F10</f>
        <v>592534.18406661</v>
      </c>
      <c r="G11" s="24" t="n">
        <f aca="false">G9*G10</f>
        <v>601346.033695432</v>
      </c>
      <c r="H11" s="24" t="n">
        <f aca="false">H9*H10</f>
        <v>609843.300292505</v>
      </c>
      <c r="I11" s="24" t="n">
        <f aca="false">I9*I10</f>
        <v>618037.214472063</v>
      </c>
      <c r="J11" s="24" t="n">
        <f aca="false">J9*J10</f>
        <v>625938.60591541</v>
      </c>
      <c r="K11" s="24" t="n">
        <f aca="false">K9*K10</f>
        <v>633557.91768423</v>
      </c>
      <c r="L11" s="24" t="n">
        <f aca="false">L9*L10</f>
        <v>640905.220022903</v>
      </c>
      <c r="M11" s="24" t="n">
        <f aca="false">M9*M10</f>
        <v>647990.223668086</v>
      </c>
      <c r="N11" s="24" t="n">
        <f aca="false">SUM(B11:M11)</f>
        <v>7245462.48862227</v>
      </c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false" outlineLevel="0" collapsed="false">
      <c r="A13" s="18" t="s">
        <v>29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customFormat="false" ht="15" hidden="false" customHeight="false" outlineLevel="0" collapsed="false">
      <c r="A14" s="8" t="s">
        <v>73</v>
      </c>
      <c r="B14" s="11" t="n">
        <f aca="false">Assumptions!$C$5</f>
        <v>16665</v>
      </c>
      <c r="C14" s="20" t="n">
        <f aca="false">B17</f>
        <v>17012.36875</v>
      </c>
      <c r="D14" s="20" t="n">
        <f aca="false">C17</f>
        <v>17352.3559140625</v>
      </c>
      <c r="E14" s="20" t="n">
        <f aca="false">D17</f>
        <v>17685.1183508887</v>
      </c>
      <c r="F14" s="20" t="n">
        <f aca="false">E17</f>
        <v>18010.8095859323</v>
      </c>
      <c r="G14" s="20" t="n">
        <f aca="false">F17</f>
        <v>18329.5798822312</v>
      </c>
      <c r="H14" s="20" t="n">
        <f aca="false">G17</f>
        <v>18641.5763097338</v>
      </c>
      <c r="I14" s="20" t="n">
        <f aca="false">H17</f>
        <v>18946.942813152</v>
      </c>
      <c r="J14" s="20" t="n">
        <f aca="false">I17</f>
        <v>19245.8202783725</v>
      </c>
      <c r="K14" s="20" t="n">
        <f aca="false">J17</f>
        <v>19538.3465974571</v>
      </c>
      <c r="L14" s="20" t="n">
        <f aca="false">K17</f>
        <v>19824.6567322611</v>
      </c>
      <c r="M14" s="20" t="n">
        <f aca="false">L17</f>
        <v>20104.8827767006</v>
      </c>
      <c r="N14" s="20" t="n">
        <f aca="false">B14</f>
        <v>16665</v>
      </c>
    </row>
    <row r="15" customFormat="false" ht="15" hidden="false" customHeight="false" outlineLevel="0" collapsed="false">
      <c r="A15" s="8" t="s">
        <v>74</v>
      </c>
      <c r="B15" s="11" t="n">
        <f aca="false">Assumptions!$C$7*Assumptions!$C$12</f>
        <v>701.5</v>
      </c>
      <c r="C15" s="11" t="n">
        <f aca="false">Assumptions!$C$7*Assumptions!$C$12</f>
        <v>701.5</v>
      </c>
      <c r="D15" s="11" t="n">
        <f aca="false">Assumptions!$C$7*Assumptions!$C$12</f>
        <v>701.5</v>
      </c>
      <c r="E15" s="11" t="n">
        <f aca="false">Assumptions!$C$7*Assumptions!$C$12</f>
        <v>701.5</v>
      </c>
      <c r="F15" s="11" t="n">
        <f aca="false">Assumptions!$C$7*Assumptions!$C$12</f>
        <v>701.5</v>
      </c>
      <c r="G15" s="11" t="n">
        <f aca="false">Assumptions!$C$7*Assumptions!$C$12</f>
        <v>701.5</v>
      </c>
      <c r="H15" s="11" t="n">
        <f aca="false">Assumptions!$C$7*Assumptions!$C$12</f>
        <v>701.5</v>
      </c>
      <c r="I15" s="11" t="n">
        <f aca="false">Assumptions!$C$7*Assumptions!$C$12</f>
        <v>701.5</v>
      </c>
      <c r="J15" s="11" t="n">
        <f aca="false">Assumptions!$C$7*Assumptions!$C$12</f>
        <v>701.5</v>
      </c>
      <c r="K15" s="11" t="n">
        <f aca="false">Assumptions!$C$7*Assumptions!$C$12</f>
        <v>701.5</v>
      </c>
      <c r="L15" s="11" t="n">
        <f aca="false">Assumptions!$C$7*Assumptions!$C$12</f>
        <v>701.5</v>
      </c>
      <c r="M15" s="11" t="n">
        <f aca="false">Assumptions!$C$7*Assumptions!$C$12</f>
        <v>701.5</v>
      </c>
      <c r="N15" s="20" t="n">
        <f aca="false">SUM(B15:M15)</f>
        <v>8418</v>
      </c>
    </row>
    <row r="16" customFormat="false" ht="15" hidden="false" customHeight="false" outlineLevel="0" collapsed="false">
      <c r="A16" s="8" t="s">
        <v>75</v>
      </c>
      <c r="B16" s="21" t="n">
        <f aca="false">B14*Assumptions!$C$8*Assumptions!$C$13</f>
        <v>354.13125</v>
      </c>
      <c r="C16" s="21" t="n">
        <f aca="false">C14*Assumptions!$C$8*Assumptions!$C$13</f>
        <v>361.5128359375</v>
      </c>
      <c r="D16" s="21" t="n">
        <f aca="false">D14*Assumptions!$C$8*Assumptions!$C$13</f>
        <v>368.737563173828</v>
      </c>
      <c r="E16" s="21" t="n">
        <f aca="false">E14*Assumptions!$C$8*Assumptions!$C$13</f>
        <v>375.808764956384</v>
      </c>
      <c r="F16" s="21" t="n">
        <f aca="false">F14*Assumptions!$C$8*Assumptions!$C$13</f>
        <v>382.729703701061</v>
      </c>
      <c r="G16" s="21" t="n">
        <f aca="false">G14*Assumptions!$C$8*Assumptions!$C$13</f>
        <v>389.503572497414</v>
      </c>
      <c r="H16" s="21" t="n">
        <f aca="false">H14*Assumptions!$C$8*Assumptions!$C$13</f>
        <v>396.133496581843</v>
      </c>
      <c r="I16" s="21" t="n">
        <f aca="false">I14*Assumptions!$C$8*Assumptions!$C$13</f>
        <v>402.622534779479</v>
      </c>
      <c r="J16" s="21" t="n">
        <f aca="false">J14*Assumptions!$C$8*Assumptions!$C$13</f>
        <v>408.973680915415</v>
      </c>
      <c r="K16" s="21" t="n">
        <f aca="false">K14*Assumptions!$C$8*Assumptions!$C$13</f>
        <v>415.189865195963</v>
      </c>
      <c r="L16" s="21" t="n">
        <f aca="false">L14*Assumptions!$C$8*Assumptions!$C$13</f>
        <v>421.273955560549</v>
      </c>
      <c r="M16" s="21" t="n">
        <f aca="false">M14*Assumptions!$C$8*Assumptions!$C$13</f>
        <v>427.228759004887</v>
      </c>
      <c r="N16" s="20" t="n">
        <f aca="false">SUM(B16:M16)</f>
        <v>4703.84598230432</v>
      </c>
    </row>
    <row r="17" customFormat="false" ht="15" hidden="false" customHeight="false" outlineLevel="0" collapsed="false">
      <c r="A17" s="8" t="s">
        <v>76</v>
      </c>
      <c r="B17" s="20" t="n">
        <f aca="false">B14+B15-B16</f>
        <v>17012.36875</v>
      </c>
      <c r="C17" s="20" t="n">
        <f aca="false">C14+C15-C16</f>
        <v>17352.3559140625</v>
      </c>
      <c r="D17" s="20" t="n">
        <f aca="false">D14+D15-D16</f>
        <v>17685.1183508887</v>
      </c>
      <c r="E17" s="20" t="n">
        <f aca="false">E14+E15-E16</f>
        <v>18010.8095859323</v>
      </c>
      <c r="F17" s="20" t="n">
        <f aca="false">F14+F15-F16</f>
        <v>18329.5798822312</v>
      </c>
      <c r="G17" s="20" t="n">
        <f aca="false">G14+G15-G16</f>
        <v>18641.5763097338</v>
      </c>
      <c r="H17" s="20" t="n">
        <f aca="false">H14+H15-H16</f>
        <v>18946.942813152</v>
      </c>
      <c r="I17" s="20" t="n">
        <f aca="false">I14+I15-I16</f>
        <v>19245.8202783725</v>
      </c>
      <c r="J17" s="20" t="n">
        <f aca="false">J14+J15-J16</f>
        <v>19538.3465974571</v>
      </c>
      <c r="K17" s="20" t="n">
        <f aca="false">K14+K15-K16</f>
        <v>19824.6567322611</v>
      </c>
      <c r="L17" s="20" t="n">
        <f aca="false">L14+L15-L16</f>
        <v>20104.8827767006</v>
      </c>
      <c r="M17" s="20" t="n">
        <f aca="false">M14+M15-M16</f>
        <v>20379.1540176957</v>
      </c>
      <c r="N17" s="20" t="n">
        <f aca="false">M17</f>
        <v>20379.1540176957</v>
      </c>
    </row>
    <row r="18" customFormat="false" ht="15" hidden="false" customHeight="false" outlineLevel="0" collapsed="false">
      <c r="A18" s="8" t="s">
        <v>77</v>
      </c>
      <c r="B18" s="22" t="n">
        <f aca="false">Assumptions!$C$6*(1+Assumptions!$C$14)</f>
        <v>53.949</v>
      </c>
      <c r="C18" s="22" t="n">
        <f aca="false">Assumptions!$C$6*(1+Assumptions!$C$14)</f>
        <v>53.949</v>
      </c>
      <c r="D18" s="22" t="n">
        <f aca="false">Assumptions!$C$6*(1+Assumptions!$C$14)</f>
        <v>53.949</v>
      </c>
      <c r="E18" s="22" t="n">
        <f aca="false">Assumptions!$C$6*(1+Assumptions!$C$14)</f>
        <v>53.949</v>
      </c>
      <c r="F18" s="22" t="n">
        <f aca="false">Assumptions!$C$6*(1+Assumptions!$C$14)</f>
        <v>53.949</v>
      </c>
      <c r="G18" s="22" t="n">
        <f aca="false">Assumptions!$C$6*(1+Assumptions!$C$14)</f>
        <v>53.949</v>
      </c>
      <c r="H18" s="22" t="n">
        <f aca="false">Assumptions!$C$6*(1+Assumptions!$C$14)</f>
        <v>53.949</v>
      </c>
      <c r="I18" s="22" t="n">
        <f aca="false">Assumptions!$C$6*(1+Assumptions!$C$14)</f>
        <v>53.949</v>
      </c>
      <c r="J18" s="22" t="n">
        <f aca="false">Assumptions!$C$6*(1+Assumptions!$C$14)</f>
        <v>53.949</v>
      </c>
      <c r="K18" s="22" t="n">
        <f aca="false">Assumptions!$C$6*(1+Assumptions!$C$14)</f>
        <v>53.949</v>
      </c>
      <c r="L18" s="22" t="n">
        <f aca="false">Assumptions!$C$6*(1+Assumptions!$C$14)</f>
        <v>53.949</v>
      </c>
      <c r="M18" s="22" t="n">
        <f aca="false">Assumptions!$C$6*(1+Assumptions!$C$14)</f>
        <v>53.949</v>
      </c>
      <c r="N18" s="23" t="n">
        <f aca="false">N19/SUM(B17:M17)</f>
        <v>53.949</v>
      </c>
    </row>
    <row r="19" customFormat="false" ht="15" hidden="false" customHeight="false" outlineLevel="0" collapsed="false">
      <c r="A19" s="8" t="s">
        <v>78</v>
      </c>
      <c r="B19" s="24" t="n">
        <f aca="false">B17*B18</f>
        <v>917800.28169375</v>
      </c>
      <c r="C19" s="24" t="n">
        <f aca="false">C17*C18</f>
        <v>936142.249207758</v>
      </c>
      <c r="D19" s="24" t="n">
        <f aca="false">D17*D18</f>
        <v>954094.449912093</v>
      </c>
      <c r="E19" s="24" t="n">
        <f aca="false">E17*E18</f>
        <v>971665.166351461</v>
      </c>
      <c r="F19" s="24" t="n">
        <f aca="false">F17*F18</f>
        <v>988862.505066493</v>
      </c>
      <c r="G19" s="24" t="n">
        <f aca="false">G17*G18</f>
        <v>1005694.40033383</v>
      </c>
      <c r="H19" s="24" t="n">
        <f aca="false">H17*H18</f>
        <v>1022168.61782674</v>
      </c>
      <c r="I19" s="24" t="n">
        <f aca="false">I17*I18</f>
        <v>1038292.75819792</v>
      </c>
      <c r="J19" s="24" t="n">
        <f aca="false">J17*J18</f>
        <v>1054074.26058621</v>
      </c>
      <c r="K19" s="24" t="n">
        <f aca="false">K17*K18</f>
        <v>1069520.40604875</v>
      </c>
      <c r="L19" s="24" t="n">
        <f aca="false">L17*L18</f>
        <v>1084638.32092022</v>
      </c>
      <c r="M19" s="24" t="n">
        <f aca="false">M17*M18</f>
        <v>1099434.98010066</v>
      </c>
      <c r="N19" s="24" t="n">
        <f aca="false">SUM(B19:M19)</f>
        <v>12142388.3962459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Format="false" ht="15" hidden="false" customHeight="false" outlineLevel="0" collapsed="false">
      <c r="A21" s="18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customFormat="false" ht="15" hidden="false" customHeight="false" outlineLevel="0" collapsed="false">
      <c r="A22" s="8" t="s">
        <v>73</v>
      </c>
      <c r="B22" s="11" t="n">
        <f aca="false">Assumptions!$D$5</f>
        <v>1834</v>
      </c>
      <c r="C22" s="20" t="n">
        <f aca="false">B25</f>
        <v>1862.0343</v>
      </c>
      <c r="D22" s="20" t="n">
        <f aca="false">C25</f>
        <v>1889.758820985</v>
      </c>
      <c r="E22" s="20" t="n">
        <f aca="false">D25</f>
        <v>1917.17698601312</v>
      </c>
      <c r="F22" s="20" t="n">
        <f aca="false">E25</f>
        <v>1944.29218031767</v>
      </c>
      <c r="G22" s="20" t="n">
        <f aca="false">F25</f>
        <v>1971.10775172516</v>
      </c>
      <c r="H22" s="20" t="n">
        <f aca="false">G25</f>
        <v>1997.6270110686</v>
      </c>
      <c r="I22" s="20" t="n">
        <f aca="false">H25</f>
        <v>2023.85323259629</v>
      </c>
      <c r="J22" s="20" t="n">
        <f aca="false">I25</f>
        <v>2049.7896543761</v>
      </c>
      <c r="K22" s="20" t="n">
        <f aca="false">J25</f>
        <v>2075.43947869525</v>
      </c>
      <c r="L22" s="20" t="n">
        <f aca="false">K25</f>
        <v>2100.80587245566</v>
      </c>
      <c r="M22" s="20" t="n">
        <f aca="false">L25</f>
        <v>2125.89196756503</v>
      </c>
      <c r="N22" s="20" t="n">
        <f aca="false">B22</f>
        <v>1834</v>
      </c>
    </row>
    <row r="23" customFormat="false" ht="15" hidden="false" customHeight="false" outlineLevel="0" collapsed="false">
      <c r="A23" s="8" t="s">
        <v>74</v>
      </c>
      <c r="B23" s="11" t="n">
        <f aca="false">Assumptions!$D$7*Assumptions!$C$12</f>
        <v>48.3</v>
      </c>
      <c r="C23" s="11" t="n">
        <f aca="false">Assumptions!$D$7*Assumptions!$C$12</f>
        <v>48.3</v>
      </c>
      <c r="D23" s="11" t="n">
        <f aca="false">Assumptions!$D$7*Assumptions!$C$12</f>
        <v>48.3</v>
      </c>
      <c r="E23" s="11" t="n">
        <f aca="false">Assumptions!$D$7*Assumptions!$C$12</f>
        <v>48.3</v>
      </c>
      <c r="F23" s="11" t="n">
        <f aca="false">Assumptions!$D$7*Assumptions!$C$12</f>
        <v>48.3</v>
      </c>
      <c r="G23" s="11" t="n">
        <f aca="false">Assumptions!$D$7*Assumptions!$C$12</f>
        <v>48.3</v>
      </c>
      <c r="H23" s="11" t="n">
        <f aca="false">Assumptions!$D$7*Assumptions!$C$12</f>
        <v>48.3</v>
      </c>
      <c r="I23" s="11" t="n">
        <f aca="false">Assumptions!$D$7*Assumptions!$C$12</f>
        <v>48.3</v>
      </c>
      <c r="J23" s="11" t="n">
        <f aca="false">Assumptions!$D$7*Assumptions!$C$12</f>
        <v>48.3</v>
      </c>
      <c r="K23" s="11" t="n">
        <f aca="false">Assumptions!$D$7*Assumptions!$C$12</f>
        <v>48.3</v>
      </c>
      <c r="L23" s="11" t="n">
        <f aca="false">Assumptions!$D$7*Assumptions!$C$12</f>
        <v>48.3</v>
      </c>
      <c r="M23" s="11" t="n">
        <f aca="false">Assumptions!$D$7*Assumptions!$C$12</f>
        <v>48.3</v>
      </c>
      <c r="N23" s="20" t="n">
        <f aca="false">SUM(B23:M23)</f>
        <v>579.6</v>
      </c>
    </row>
    <row r="24" customFormat="false" ht="15" hidden="false" customHeight="false" outlineLevel="0" collapsed="false">
      <c r="A24" s="8" t="s">
        <v>75</v>
      </c>
      <c r="B24" s="21" t="n">
        <f aca="false">B22*Assumptions!$D$8*Assumptions!$C$13</f>
        <v>20.2657</v>
      </c>
      <c r="C24" s="21" t="n">
        <f aca="false">C22*Assumptions!$D$8*Assumptions!$C$13</f>
        <v>20.575479015</v>
      </c>
      <c r="D24" s="21" t="n">
        <f aca="false">D22*Assumptions!$D$8*Assumptions!$C$13</f>
        <v>20.8818349718843</v>
      </c>
      <c r="E24" s="21" t="n">
        <f aca="false">E22*Assumptions!$D$8*Assumptions!$C$13</f>
        <v>21.1848056954449</v>
      </c>
      <c r="F24" s="21" t="n">
        <f aca="false">F22*Assumptions!$D$8*Assumptions!$C$13</f>
        <v>21.4844285925103</v>
      </c>
      <c r="G24" s="21" t="n">
        <f aca="false">G22*Assumptions!$D$8*Assumptions!$C$13</f>
        <v>21.780740656563</v>
      </c>
      <c r="H24" s="21" t="n">
        <f aca="false">H22*Assumptions!$D$8*Assumptions!$C$13</f>
        <v>22.073778472308</v>
      </c>
      <c r="I24" s="21" t="n">
        <f aca="false">I22*Assumptions!$D$8*Assumptions!$C$13</f>
        <v>22.363578220189</v>
      </c>
      <c r="J24" s="21" t="n">
        <f aca="false">J22*Assumptions!$D$8*Assumptions!$C$13</f>
        <v>22.6501756808559</v>
      </c>
      <c r="K24" s="21" t="n">
        <f aca="false">K22*Assumptions!$D$8*Assumptions!$C$13</f>
        <v>22.9336062395825</v>
      </c>
      <c r="L24" s="21" t="n">
        <f aca="false">L22*Assumptions!$D$8*Assumptions!$C$13</f>
        <v>23.2139048906351</v>
      </c>
      <c r="M24" s="21" t="n">
        <f aca="false">M22*Assumptions!$D$8*Assumptions!$C$13</f>
        <v>23.4911062415936</v>
      </c>
      <c r="N24" s="20" t="n">
        <f aca="false">SUM(B24:M24)</f>
        <v>262.899138676566</v>
      </c>
    </row>
    <row r="25" customFormat="false" ht="15" hidden="false" customHeight="false" outlineLevel="0" collapsed="false">
      <c r="A25" s="8" t="s">
        <v>76</v>
      </c>
      <c r="B25" s="20" t="n">
        <f aca="false">B22+B23-B24</f>
        <v>1862.0343</v>
      </c>
      <c r="C25" s="20" t="n">
        <f aca="false">C22+C23-C24</f>
        <v>1889.758820985</v>
      </c>
      <c r="D25" s="20" t="n">
        <f aca="false">D22+D23-D24</f>
        <v>1917.17698601312</v>
      </c>
      <c r="E25" s="20" t="n">
        <f aca="false">E22+E23-E24</f>
        <v>1944.29218031767</v>
      </c>
      <c r="F25" s="20" t="n">
        <f aca="false">F22+F23-F24</f>
        <v>1971.10775172516</v>
      </c>
      <c r="G25" s="20" t="n">
        <f aca="false">G22+G23-G24</f>
        <v>1997.6270110686</v>
      </c>
      <c r="H25" s="20" t="n">
        <f aca="false">H22+H23-H24</f>
        <v>2023.85323259629</v>
      </c>
      <c r="I25" s="20" t="n">
        <f aca="false">I22+I23-I24</f>
        <v>2049.7896543761</v>
      </c>
      <c r="J25" s="20" t="n">
        <f aca="false">J22+J23-J24</f>
        <v>2075.43947869525</v>
      </c>
      <c r="K25" s="20" t="n">
        <f aca="false">K22+K23-K24</f>
        <v>2100.80587245566</v>
      </c>
      <c r="L25" s="20" t="n">
        <f aca="false">L22+L23-L24</f>
        <v>2125.89196756503</v>
      </c>
      <c r="M25" s="20" t="n">
        <f aca="false">M22+M23-M24</f>
        <v>2150.70086132343</v>
      </c>
      <c r="N25" s="20" t="n">
        <f aca="false">M25</f>
        <v>2150.70086132343</v>
      </c>
    </row>
    <row r="26" customFormat="false" ht="15" hidden="false" customHeight="false" outlineLevel="0" collapsed="false">
      <c r="A26" s="8" t="s">
        <v>77</v>
      </c>
      <c r="B26" s="22" t="n">
        <f aca="false">Assumptions!$D$6*(1+Assumptions!$C$14)</f>
        <v>437.598</v>
      </c>
      <c r="C26" s="22" t="n">
        <f aca="false">Assumptions!$D$6*(1+Assumptions!$C$14)</f>
        <v>437.598</v>
      </c>
      <c r="D26" s="22" t="n">
        <f aca="false">Assumptions!$D$6*(1+Assumptions!$C$14)</f>
        <v>437.598</v>
      </c>
      <c r="E26" s="22" t="n">
        <f aca="false">Assumptions!$D$6*(1+Assumptions!$C$14)</f>
        <v>437.598</v>
      </c>
      <c r="F26" s="22" t="n">
        <f aca="false">Assumptions!$D$6*(1+Assumptions!$C$14)</f>
        <v>437.598</v>
      </c>
      <c r="G26" s="22" t="n">
        <f aca="false">Assumptions!$D$6*(1+Assumptions!$C$14)</f>
        <v>437.598</v>
      </c>
      <c r="H26" s="22" t="n">
        <f aca="false">Assumptions!$D$6*(1+Assumptions!$C$14)</f>
        <v>437.598</v>
      </c>
      <c r="I26" s="22" t="n">
        <f aca="false">Assumptions!$D$6*(1+Assumptions!$C$14)</f>
        <v>437.598</v>
      </c>
      <c r="J26" s="22" t="n">
        <f aca="false">Assumptions!$D$6*(1+Assumptions!$C$14)</f>
        <v>437.598</v>
      </c>
      <c r="K26" s="22" t="n">
        <f aca="false">Assumptions!$D$6*(1+Assumptions!$C$14)</f>
        <v>437.598</v>
      </c>
      <c r="L26" s="22" t="n">
        <f aca="false">Assumptions!$D$6*(1+Assumptions!$C$14)</f>
        <v>437.598</v>
      </c>
      <c r="M26" s="22" t="n">
        <f aca="false">Assumptions!$D$6*(1+Assumptions!$C$14)</f>
        <v>437.598</v>
      </c>
      <c r="N26" s="23" t="n">
        <f aca="false">N27/SUM(B25:M25)</f>
        <v>437.598</v>
      </c>
    </row>
    <row r="27" customFormat="false" ht="15" hidden="false" customHeight="false" outlineLevel="0" collapsed="false">
      <c r="A27" s="8" t="s">
        <v>78</v>
      </c>
      <c r="B27" s="24" t="n">
        <f aca="false">B25*B26</f>
        <v>814822.4856114</v>
      </c>
      <c r="C27" s="24" t="n">
        <f aca="false">C25*C26</f>
        <v>826954.680545394</v>
      </c>
      <c r="D27" s="24" t="n">
        <f aca="false">D25*D26</f>
        <v>838952.814725368</v>
      </c>
      <c r="E27" s="24" t="n">
        <f aca="false">E25*E26</f>
        <v>850818.369522652</v>
      </c>
      <c r="F27" s="24" t="n">
        <f aca="false">F25*F26</f>
        <v>862552.809939427</v>
      </c>
      <c r="G27" s="24" t="n">
        <f aca="false">G25*G26</f>
        <v>874157.584789596</v>
      </c>
      <c r="H27" s="24" t="n">
        <f aca="false">H25*H26</f>
        <v>885634.126877671</v>
      </c>
      <c r="I27" s="24" t="n">
        <f aca="false">I25*I26</f>
        <v>896983.853175673</v>
      </c>
      <c r="J27" s="24" t="n">
        <f aca="false">J25*J26</f>
        <v>908208.164998082</v>
      </c>
      <c r="K27" s="24" t="n">
        <f aca="false">K25*K26</f>
        <v>919308.448174853</v>
      </c>
      <c r="L27" s="24" t="n">
        <f aca="false">L25*L26</f>
        <v>930286.073222521</v>
      </c>
      <c r="M27" s="24" t="n">
        <f aca="false">M25*M26</f>
        <v>941142.395513412</v>
      </c>
      <c r="N27" s="24" t="n">
        <f aca="false">SUM(B27:M27)</f>
        <v>10549821.807096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false" outlineLevel="0" collapsed="false">
      <c r="A29" s="18" t="s">
        <v>79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customFormat="false" ht="15" hidden="false" customHeight="false" outlineLevel="0" collapsed="false">
      <c r="A30" s="8" t="s">
        <v>80</v>
      </c>
      <c r="B30" s="20" t="n">
        <f aca="false">B9+B17+B25</f>
        <v>52886.34395</v>
      </c>
      <c r="C30" s="20" t="n">
        <f aca="false">C9+C17+C25</f>
        <v>53879.8293449175</v>
      </c>
      <c r="D30" s="20" t="n">
        <f aca="false">D9+D17+D25</f>
        <v>54843.4435351994</v>
      </c>
      <c r="E30" s="20" t="n">
        <f aca="false">E9+E17+E25</f>
        <v>55778.1409738684</v>
      </c>
      <c r="F30" s="20" t="n">
        <f aca="false">F9+F17+F25</f>
        <v>56684.8443418628</v>
      </c>
      <c r="G30" s="20" t="n">
        <f aca="false">G9+G17+G25</f>
        <v>57564.4456342366</v>
      </c>
      <c r="H30" s="20" t="n">
        <f aca="false">H9+H17+H25</f>
        <v>58417.8072085928</v>
      </c>
      <c r="I30" s="20" t="n">
        <f aca="false">I9+I17+I25</f>
        <v>59245.7627970796</v>
      </c>
      <c r="J30" s="20" t="n">
        <f aca="false">J9+J17+J25</f>
        <v>60049.1184832267</v>
      </c>
      <c r="K30" s="20" t="n">
        <f aca="false">K9+K17+K25</f>
        <v>60828.6536448586</v>
      </c>
      <c r="L30" s="20" t="n">
        <f aca="false">L9+L17+L25</f>
        <v>61585.1218642744</v>
      </c>
      <c r="M30" s="20" t="n">
        <f aca="false">M9+M17+M25</f>
        <v>62319.2518068436</v>
      </c>
      <c r="N30" s="20" t="n">
        <f aca="false">M30</f>
        <v>62319.2518068436</v>
      </c>
    </row>
    <row r="31" customFormat="false" ht="15" hidden="false" customHeight="false" outlineLevel="0" collapsed="false">
      <c r="A31" s="4" t="s">
        <v>81</v>
      </c>
      <c r="B31" s="25" t="n">
        <f aca="false">B11+B19+B27</f>
        <v>2286524.2308321</v>
      </c>
      <c r="C31" s="25" t="n">
        <f aca="false">C11+C19+C27</f>
        <v>2327189.43103219</v>
      </c>
      <c r="D31" s="25" t="n">
        <f aca="false">D11+D19+D27</f>
        <v>2366966.98362084</v>
      </c>
      <c r="E31" s="25" t="n">
        <f aca="false">E11+E19+E27</f>
        <v>2405879.64088978</v>
      </c>
      <c r="F31" s="25" t="n">
        <f aca="false">F11+F19+F27</f>
        <v>2443949.49907253</v>
      </c>
      <c r="G31" s="25" t="n">
        <f aca="false">G11+G19+G27</f>
        <v>2481198.01881886</v>
      </c>
      <c r="H31" s="25" t="n">
        <f aca="false">H11+H19+H27</f>
        <v>2517646.04499691</v>
      </c>
      <c r="I31" s="25" t="n">
        <f aca="false">I11+I19+I27</f>
        <v>2553313.82584565</v>
      </c>
      <c r="J31" s="25" t="n">
        <f aca="false">J11+J19+J27</f>
        <v>2588221.0314997</v>
      </c>
      <c r="K31" s="25" t="n">
        <f aca="false">K11+K19+K27</f>
        <v>2622386.77190784</v>
      </c>
      <c r="L31" s="25" t="n">
        <f aca="false">L11+L19+L27</f>
        <v>2655829.61416564</v>
      </c>
      <c r="M31" s="25" t="n">
        <f aca="false">M11+M19+M27</f>
        <v>2688567.59928216</v>
      </c>
      <c r="N31" s="25" t="n">
        <f aca="false">N11+N19+N27</f>
        <v>29937672.6919642</v>
      </c>
    </row>
    <row r="32" customFormat="false" ht="15" hidden="false" customHeight="false" outlineLevel="0" collapsed="false">
      <c r="A32" s="8" t="s">
        <v>82</v>
      </c>
      <c r="B32" s="24" t="n">
        <f aca="false">B11*Assumptions!$B$9+B19*Assumptions!$C$9+B27*Assumptions!$D$9</f>
        <v>646727.581848999</v>
      </c>
      <c r="C32" s="24" t="n">
        <f aca="false">C11*Assumptions!$B$9+C19*Assumptions!$C$9+C27*Assumptions!$D$9</f>
        <v>658405.009984193</v>
      </c>
      <c r="D32" s="24" t="n">
        <f aca="false">D11*Assumptions!$B$9+D19*Assumptions!$C$9+D27*Assumptions!$D$9</f>
        <v>669805.55842865</v>
      </c>
      <c r="E32" s="24" t="n">
        <f aca="false">E11*Assumptions!$B$9+E19*Assumptions!$C$9+E27*Assumptions!$D$9</f>
        <v>680936.807779347</v>
      </c>
      <c r="F32" s="24" t="n">
        <f aca="false">F11*Assumptions!$B$9+F19*Assumptions!$C$9+F27*Assumptions!$D$9</f>
        <v>691806.109550604</v>
      </c>
      <c r="G32" s="24" t="n">
        <f aca="false">G11*Assumptions!$B$9+G19*Assumptions!$C$9+G27*Assumptions!$D$9</f>
        <v>702420.593551448</v>
      </c>
      <c r="H32" s="24" t="n">
        <f aca="false">H11*Assumptions!$B$9+H19*Assumptions!$C$9+H27*Assumptions!$D$9</f>
        <v>712787.175015726</v>
      </c>
      <c r="I32" s="24" t="n">
        <f aca="false">I11*Assumptions!$B$9+I19*Assumptions!$C$9+I27*Assumptions!$D$9</f>
        <v>722912.561493449</v>
      </c>
      <c r="J32" s="24" t="n">
        <f aca="false">J11*Assumptions!$B$9+J19*Assumptions!$C$9+J27*Assumptions!$D$9</f>
        <v>732803.259511573</v>
      </c>
      <c r="K32" s="24" t="n">
        <f aca="false">K11*Assumptions!$B$9+K19*Assumptions!$C$9+K27*Assumptions!$D$9</f>
        <v>742465.581012127</v>
      </c>
      <c r="L32" s="24" t="n">
        <f aca="false">L11*Assumptions!$B$9+L19*Assumptions!$C$9+L27*Assumptions!$D$9</f>
        <v>751905.649575319</v>
      </c>
      <c r="M32" s="24" t="n">
        <f aca="false">M11*Assumptions!$B$9+M19*Assumptions!$C$9+M27*Assumptions!$D$9</f>
        <v>761129.406435009</v>
      </c>
      <c r="N32" s="24" t="n">
        <f aca="false">N11*Assumptions!$B$9+N19*Assumptions!$C$9+N27*Assumptions!$D$9</f>
        <v>8474105.29418644</v>
      </c>
    </row>
    <row r="33" customFormat="false" ht="15" hidden="false" customHeight="false" outlineLevel="0" collapsed="false">
      <c r="A33" s="8" t="s">
        <v>83</v>
      </c>
      <c r="B33" s="24" t="n">
        <f aca="false">B31-B32</f>
        <v>1639796.6489831</v>
      </c>
      <c r="C33" s="24" t="n">
        <f aca="false">C31-C32</f>
        <v>1668784.421048</v>
      </c>
      <c r="D33" s="24" t="n">
        <f aca="false">D31-D32</f>
        <v>1697161.42519219</v>
      </c>
      <c r="E33" s="24" t="n">
        <f aca="false">E31-E32</f>
        <v>1724942.83311044</v>
      </c>
      <c r="F33" s="24" t="n">
        <f aca="false">F31-F32</f>
        <v>1752143.38952193</v>
      </c>
      <c r="G33" s="24" t="n">
        <f aca="false">G31-G32</f>
        <v>1778777.42526741</v>
      </c>
      <c r="H33" s="24" t="n">
        <f aca="false">H31-H32</f>
        <v>1804858.86998119</v>
      </c>
      <c r="I33" s="24" t="n">
        <f aca="false">I31-I32</f>
        <v>1830401.2643522</v>
      </c>
      <c r="J33" s="24" t="n">
        <f aca="false">J31-J32</f>
        <v>1855417.77198813</v>
      </c>
      <c r="K33" s="24" t="n">
        <f aca="false">K31-K32</f>
        <v>1879921.19089571</v>
      </c>
      <c r="L33" s="24" t="n">
        <f aca="false">L31-L32</f>
        <v>1903923.96459032</v>
      </c>
      <c r="M33" s="24" t="n">
        <f aca="false">M31-M32</f>
        <v>1927438.19284715</v>
      </c>
      <c r="N33" s="24" t="n">
        <f aca="false">N31-N32</f>
        <v>21463567.3977778</v>
      </c>
    </row>
    <row r="34" customFormat="false" ht="15" hidden="false" customHeight="false" outlineLevel="0" collapsed="false">
      <c r="A34" s="8" t="s">
        <v>84</v>
      </c>
      <c r="B34" s="12" t="n">
        <f aca="false">IF(B31=0,0,B33/B31)</f>
        <v>0.71715690867022</v>
      </c>
      <c r="C34" s="12" t="n">
        <f aca="false">IF(C31=0,0,C33/C31)</f>
        <v>0.717081471235383</v>
      </c>
      <c r="D34" s="12" t="n">
        <f aca="false">IF(D31=0,0,D33/D31)</f>
        <v>0.717019475529809</v>
      </c>
      <c r="E34" s="12" t="n">
        <f aca="false">IF(E31=0,0,E33/E31)</f>
        <v>0.716969711948054</v>
      </c>
      <c r="F34" s="12" t="n">
        <f aca="false">IF(F31=0,0,F33/F31)</f>
        <v>0.716931094601938</v>
      </c>
      <c r="G34" s="12" t="n">
        <f aca="false">IF(G31=0,0,G33/G31)</f>
        <v>0.716902646131474</v>
      </c>
      <c r="H34" s="12" t="n">
        <f aca="false">IF(H31=0,0,H33/H31)</f>
        <v>0.716883484701044</v>
      </c>
      <c r="I34" s="12" t="n">
        <f aca="false">IF(I31=0,0,I33/I31)</f>
        <v>0.716872812822364</v>
      </c>
      <c r="J34" s="12" t="n">
        <f aca="false">IF(J31=0,0,J33/J31)</f>
        <v>0.71686990771149</v>
      </c>
      <c r="K34" s="12" t="n">
        <f aca="false">IF(K31=0,0,K33/K31)</f>
        <v>0.7168741129395</v>
      </c>
      <c r="L34" s="12" t="n">
        <f aca="false">IF(L31=0,0,L33/L31)</f>
        <v>0.716884831178623</v>
      </c>
      <c r="M34" s="12" t="n">
        <f aca="false">IF(M31=0,0,M33/M31)</f>
        <v>0.716901517879548</v>
      </c>
      <c r="N34" s="12" t="n">
        <f aca="false">IF(N31=0,0,N33/N31)</f>
        <v>0.716941748232118</v>
      </c>
    </row>
    <row r="35" customFormat="false" ht="15" hidden="false" customHeight="false" outlineLevel="0" collapsed="false">
      <c r="A35" s="8" t="s">
        <v>85</v>
      </c>
      <c r="B35" s="24" t="n">
        <f aca="false">B31*Assumptions!$C$15</f>
        <v>617361.542324667</v>
      </c>
      <c r="C35" s="24" t="n">
        <f aca="false">C31*Assumptions!$C$15</f>
        <v>628341.146378691</v>
      </c>
      <c r="D35" s="24" t="n">
        <f aca="false">D31*Assumptions!$C$15</f>
        <v>639081.085577626</v>
      </c>
      <c r="E35" s="24" t="n">
        <f aca="false">E31*Assumptions!$C$15</f>
        <v>649587.503040241</v>
      </c>
      <c r="F35" s="24" t="n">
        <f aca="false">F31*Assumptions!$C$15</f>
        <v>659866.364749583</v>
      </c>
      <c r="G35" s="24" t="n">
        <f aca="false">G31*Assumptions!$C$15</f>
        <v>669923.465081092</v>
      </c>
      <c r="H35" s="24" t="n">
        <f aca="false">H31*Assumptions!$C$15</f>
        <v>679764.432149166</v>
      </c>
      <c r="I35" s="24" t="n">
        <f aca="false">I31*Assumptions!$C$15</f>
        <v>689394.732978326</v>
      </c>
      <c r="J35" s="24" t="n">
        <f aca="false">J31*Assumptions!$C$15</f>
        <v>698819.67850492</v>
      </c>
      <c r="K35" s="24" t="n">
        <f aca="false">K31*Assumptions!$C$15</f>
        <v>708044.428415116</v>
      </c>
      <c r="L35" s="24" t="n">
        <f aca="false">L31*Assumptions!$C$15</f>
        <v>717073.995824724</v>
      </c>
      <c r="M35" s="24" t="n">
        <f aca="false">M31*Assumptions!$C$15</f>
        <v>725913.251806184</v>
      </c>
      <c r="N35" s="24" t="n">
        <f aca="false">N31*Assumptions!$C$15</f>
        <v>8083171.62683034</v>
      </c>
    </row>
    <row r="36" customFormat="false" ht="15" hidden="false" customHeight="false" outlineLevel="0" collapsed="false">
      <c r="A36" s="8" t="s">
        <v>86</v>
      </c>
      <c r="B36" s="24" t="n">
        <f aca="false">Assumptions!$B$18</f>
        <v>350000</v>
      </c>
      <c r="C36" s="24" t="n">
        <f aca="false">Assumptions!$B$18</f>
        <v>350000</v>
      </c>
      <c r="D36" s="24" t="n">
        <f aca="false">Assumptions!$B$18</f>
        <v>350000</v>
      </c>
      <c r="E36" s="24" t="n">
        <f aca="false">Assumptions!$B$18</f>
        <v>350000</v>
      </c>
      <c r="F36" s="24" t="n">
        <f aca="false">Assumptions!$B$18</f>
        <v>350000</v>
      </c>
      <c r="G36" s="24" t="n">
        <f aca="false">Assumptions!$B$18</f>
        <v>350000</v>
      </c>
      <c r="H36" s="24" t="n">
        <f aca="false">Assumptions!$B$18</f>
        <v>350000</v>
      </c>
      <c r="I36" s="24" t="n">
        <f aca="false">Assumptions!$B$18</f>
        <v>350000</v>
      </c>
      <c r="J36" s="24" t="n">
        <f aca="false">Assumptions!$B$18</f>
        <v>350000</v>
      </c>
      <c r="K36" s="24" t="n">
        <f aca="false">Assumptions!$B$18</f>
        <v>350000</v>
      </c>
      <c r="L36" s="24" t="n">
        <f aca="false">Assumptions!$B$18</f>
        <v>350000</v>
      </c>
      <c r="M36" s="24" t="n">
        <f aca="false">Assumptions!$B$18</f>
        <v>350000</v>
      </c>
      <c r="N36" s="24" t="n">
        <f aca="false">SUM(B36:M36)</f>
        <v>4200000</v>
      </c>
    </row>
    <row r="37" customFormat="false" ht="15" hidden="false" customHeight="false" outlineLevel="0" collapsed="false">
      <c r="A37" s="8" t="s">
        <v>87</v>
      </c>
      <c r="B37" s="24" t="n">
        <f aca="false">Assumptions!$B$19</f>
        <v>250000</v>
      </c>
      <c r="C37" s="24" t="n">
        <f aca="false">Assumptions!$B$19</f>
        <v>250000</v>
      </c>
      <c r="D37" s="24" t="n">
        <f aca="false">Assumptions!$B$19</f>
        <v>250000</v>
      </c>
      <c r="E37" s="24" t="n">
        <f aca="false">Assumptions!$B$19</f>
        <v>250000</v>
      </c>
      <c r="F37" s="24" t="n">
        <f aca="false">Assumptions!$B$19</f>
        <v>250000</v>
      </c>
      <c r="G37" s="24" t="n">
        <f aca="false">Assumptions!$B$19</f>
        <v>250000</v>
      </c>
      <c r="H37" s="24" t="n">
        <f aca="false">Assumptions!$B$19</f>
        <v>250000</v>
      </c>
      <c r="I37" s="24" t="n">
        <f aca="false">Assumptions!$B$19</f>
        <v>250000</v>
      </c>
      <c r="J37" s="24" t="n">
        <f aca="false">Assumptions!$B$19</f>
        <v>250000</v>
      </c>
      <c r="K37" s="24" t="n">
        <f aca="false">Assumptions!$B$19</f>
        <v>250000</v>
      </c>
      <c r="L37" s="24" t="n">
        <f aca="false">Assumptions!$B$19</f>
        <v>250000</v>
      </c>
      <c r="M37" s="24" t="n">
        <f aca="false">Assumptions!$B$19</f>
        <v>250000</v>
      </c>
      <c r="N37" s="24" t="n">
        <f aca="false">SUM(B37:M37)</f>
        <v>3000000</v>
      </c>
    </row>
    <row r="38" customFormat="false" ht="15" hidden="false" customHeight="false" outlineLevel="0" collapsed="false">
      <c r="A38" s="4" t="s">
        <v>88</v>
      </c>
      <c r="B38" s="25" t="n">
        <f aca="false">B33-B35-B36-B37</f>
        <v>422435.106658434</v>
      </c>
      <c r="C38" s="25" t="n">
        <f aca="false">C33-C35-C36-C37</f>
        <v>440443.274669305</v>
      </c>
      <c r="D38" s="25" t="n">
        <f aca="false">D33-D35-D36-D37</f>
        <v>458080.339614561</v>
      </c>
      <c r="E38" s="25" t="n">
        <f aca="false">E33-E35-E36-E37</f>
        <v>475355.330070194</v>
      </c>
      <c r="F38" s="25" t="n">
        <f aca="false">F33-F35-F36-F37</f>
        <v>492277.024772343</v>
      </c>
      <c r="G38" s="25" t="n">
        <f aca="false">G33-G35-G36-G37</f>
        <v>508853.960186319</v>
      </c>
      <c r="H38" s="25" t="n">
        <f aca="false">H33-H35-H36-H37</f>
        <v>525094.43783202</v>
      </c>
      <c r="I38" s="25" t="n">
        <f aca="false">I33-I35-I36-I37</f>
        <v>541006.531373878</v>
      </c>
      <c r="J38" s="25" t="n">
        <f aca="false">J33-J35-J36-J37</f>
        <v>556598.09348321</v>
      </c>
      <c r="K38" s="25" t="n">
        <f aca="false">K33-K35-K36-K37</f>
        <v>571876.762480595</v>
      </c>
      <c r="L38" s="25" t="n">
        <f aca="false">L33-L35-L36-L37</f>
        <v>586849.9687656</v>
      </c>
      <c r="M38" s="25" t="n">
        <f aca="false">M33-M35-M36-M37</f>
        <v>601524.941040969</v>
      </c>
      <c r="N38" s="25" t="n">
        <f aca="false">N33-N35-N36-N37</f>
        <v>6180395.77094743</v>
      </c>
    </row>
    <row r="39" customFormat="false" ht="15" hidden="false" customHeight="false" outlineLevel="0" collapsed="false">
      <c r="A39" s="8" t="s">
        <v>89</v>
      </c>
      <c r="B39" s="12" t="n">
        <f aca="false">IF(B31=0,0,B38/B31)</f>
        <v>0.184749892855806</v>
      </c>
      <c r="C39" s="12" t="n">
        <f aca="false">IF(C31=0,0,C38/C31)</f>
        <v>0.189259743446821</v>
      </c>
      <c r="D39" s="12" t="n">
        <f aca="false">IF(D31=0,0,D38/D31)</f>
        <v>0.193530515121009</v>
      </c>
      <c r="E39" s="12" t="n">
        <f aca="false">IF(E31=0,0,E38/E31)</f>
        <v>0.197580677765905</v>
      </c>
      <c r="F39" s="12" t="n">
        <f aca="false">IF(F31=0,0,F38/F31)</f>
        <v>0.201426840022333</v>
      </c>
      <c r="G39" s="12" t="n">
        <f aca="false">IF(G31=0,0,G38/G31)</f>
        <v>0.205083978113344</v>
      </c>
      <c r="H39" s="12" t="n">
        <f aca="false">IF(H31=0,0,H38/H31)</f>
        <v>0.208565631723924</v>
      </c>
      <c r="I39" s="12" t="n">
        <f aca="false">IF(I31=0,0,I38/I31)</f>
        <v>0.21188407233674</v>
      </c>
      <c r="J39" s="12" t="n">
        <f aca="false">IF(J31=0,0,J38/J31)</f>
        <v>0.21505044843898</v>
      </c>
      <c r="K39" s="12" t="n">
        <f aca="false">IF(K31=0,0,K38/K31)</f>
        <v>0.218074911224687</v>
      </c>
      <c r="L39" s="12" t="n">
        <f aca="false">IF(L31=0,0,L38/L31)</f>
        <v>0.220966723782077</v>
      </c>
      <c r="M39" s="12" t="n">
        <f aca="false">IF(M31=0,0,M38/M31)</f>
        <v>0.223734356242921</v>
      </c>
      <c r="N39" s="12" t="n">
        <f aca="false">IF(N31=0,0,N38/N31)</f>
        <v>0.206442091692931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6" t="s">
        <v>59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71</v>
      </c>
      <c r="N4" s="7" t="s">
        <v>72</v>
      </c>
    </row>
    <row r="5" customFormat="false" ht="15" hidden="false" customHeight="false" outlineLevel="0" collapsed="false">
      <c r="A5" s="18" t="s">
        <v>28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customFormat="false" ht="15" hidden="false" customHeight="false" outlineLevel="0" collapsed="false">
      <c r="A6" s="8" t="s">
        <v>73</v>
      </c>
      <c r="B6" s="11" t="n">
        <f aca="false">Assumptions!$B$5</f>
        <v>33363</v>
      </c>
      <c r="C6" s="20" t="n">
        <f aca="false">B9</f>
        <v>33041.5048</v>
      </c>
      <c r="D6" s="20" t="n">
        <f aca="false">C9</f>
        <v>32736.21295808</v>
      </c>
      <c r="E6" s="20" t="n">
        <f aca="false">D9</f>
        <v>32446.3078249928</v>
      </c>
      <c r="F6" s="20" t="n">
        <f aca="false">E9</f>
        <v>32171.0139106131</v>
      </c>
      <c r="G6" s="20" t="n">
        <f aca="false">F9</f>
        <v>31909.5948095182</v>
      </c>
      <c r="H6" s="20" t="n">
        <f aca="false">G9</f>
        <v>31661.3512311185</v>
      </c>
      <c r="I6" s="20" t="n">
        <f aca="false">H9</f>
        <v>31425.6191290701</v>
      </c>
      <c r="J6" s="20" t="n">
        <f aca="false">I9</f>
        <v>31201.767924965</v>
      </c>
      <c r="K6" s="20" t="n">
        <f aca="false">J9</f>
        <v>30989.1988215468</v>
      </c>
      <c r="L6" s="20" t="n">
        <f aca="false">K9</f>
        <v>30787.3432009408</v>
      </c>
      <c r="M6" s="20" t="n">
        <f aca="false">L9</f>
        <v>30595.6611036134</v>
      </c>
      <c r="N6" s="20" t="n">
        <f aca="false">B6</f>
        <v>33363</v>
      </c>
    </row>
    <row r="7" customFormat="false" ht="15" hidden="false" customHeight="false" outlineLevel="0" collapsed="false">
      <c r="A7" s="8" t="s">
        <v>74</v>
      </c>
      <c r="B7" s="11" t="n">
        <f aca="false">Assumptions!$B$7*Assumptions!$D$12</f>
        <v>1360</v>
      </c>
      <c r="C7" s="11" t="n">
        <f aca="false">Assumptions!$B$7*Assumptions!$D$12</f>
        <v>1360</v>
      </c>
      <c r="D7" s="11" t="n">
        <f aca="false">Assumptions!$B$7*Assumptions!$D$12</f>
        <v>1360</v>
      </c>
      <c r="E7" s="11" t="n">
        <f aca="false">Assumptions!$B$7*Assumptions!$D$12</f>
        <v>1360</v>
      </c>
      <c r="F7" s="11" t="n">
        <f aca="false">Assumptions!$B$7*Assumptions!$D$12</f>
        <v>1360</v>
      </c>
      <c r="G7" s="11" t="n">
        <f aca="false">Assumptions!$B$7*Assumptions!$D$12</f>
        <v>1360</v>
      </c>
      <c r="H7" s="11" t="n">
        <f aca="false">Assumptions!$B$7*Assumptions!$D$12</f>
        <v>1360</v>
      </c>
      <c r="I7" s="11" t="n">
        <f aca="false">Assumptions!$B$7*Assumptions!$D$12</f>
        <v>1360</v>
      </c>
      <c r="J7" s="11" t="n">
        <f aca="false">Assumptions!$B$7*Assumptions!$D$12</f>
        <v>1360</v>
      </c>
      <c r="K7" s="11" t="n">
        <f aca="false">Assumptions!$B$7*Assumptions!$D$12</f>
        <v>1360</v>
      </c>
      <c r="L7" s="11" t="n">
        <f aca="false">Assumptions!$B$7*Assumptions!$D$12</f>
        <v>1360</v>
      </c>
      <c r="M7" s="11" t="n">
        <f aca="false">Assumptions!$B$7*Assumptions!$D$12</f>
        <v>1360</v>
      </c>
      <c r="N7" s="20" t="n">
        <f aca="false">SUM(B7:M7)</f>
        <v>16320</v>
      </c>
    </row>
    <row r="8" customFormat="false" ht="15" hidden="false" customHeight="false" outlineLevel="0" collapsed="false">
      <c r="A8" s="8" t="s">
        <v>75</v>
      </c>
      <c r="B8" s="21" t="n">
        <f aca="false">B6*Assumptions!$B$8*Assumptions!$D$13</f>
        <v>1681.4952</v>
      </c>
      <c r="C8" s="21" t="n">
        <f aca="false">C6*Assumptions!$B$8*Assumptions!$D$13</f>
        <v>1665.29184192</v>
      </c>
      <c r="D8" s="21" t="n">
        <f aca="false">D6*Assumptions!$B$8*Assumptions!$D$13</f>
        <v>1649.90513308723</v>
      </c>
      <c r="E8" s="21" t="n">
        <f aca="false">E6*Assumptions!$B$8*Assumptions!$D$13</f>
        <v>1635.29391437964</v>
      </c>
      <c r="F8" s="21" t="n">
        <f aca="false">F6*Assumptions!$B$8*Assumptions!$D$13</f>
        <v>1621.4191010949</v>
      </c>
      <c r="G8" s="21" t="n">
        <f aca="false">G6*Assumptions!$B$8*Assumptions!$D$13</f>
        <v>1608.24357839972</v>
      </c>
      <c r="H8" s="21" t="n">
        <f aca="false">H6*Assumptions!$B$8*Assumptions!$D$13</f>
        <v>1595.73210204837</v>
      </c>
      <c r="I8" s="21" t="n">
        <f aca="false">I6*Assumptions!$B$8*Assumptions!$D$13</f>
        <v>1583.85120410514</v>
      </c>
      <c r="J8" s="21" t="n">
        <f aca="false">J6*Assumptions!$B$8*Assumptions!$D$13</f>
        <v>1572.56910341824</v>
      </c>
      <c r="K8" s="21" t="n">
        <f aca="false">K6*Assumptions!$B$8*Assumptions!$D$13</f>
        <v>1561.85562060596</v>
      </c>
      <c r="L8" s="21" t="n">
        <f aca="false">L6*Assumptions!$B$8*Assumptions!$D$13</f>
        <v>1551.68209732742</v>
      </c>
      <c r="M8" s="21" t="n">
        <f aca="false">M6*Assumptions!$B$8*Assumptions!$D$13</f>
        <v>1542.02131962212</v>
      </c>
      <c r="N8" s="20" t="n">
        <f aca="false">SUM(B8:M8)</f>
        <v>19269.3602160087</v>
      </c>
    </row>
    <row r="9" customFormat="false" ht="15" hidden="false" customHeight="false" outlineLevel="0" collapsed="false">
      <c r="A9" s="8" t="s">
        <v>76</v>
      </c>
      <c r="B9" s="20" t="n">
        <f aca="false">B6+B7-B8</f>
        <v>33041.5048</v>
      </c>
      <c r="C9" s="20" t="n">
        <f aca="false">C6+C7-C8</f>
        <v>32736.21295808</v>
      </c>
      <c r="D9" s="20" t="n">
        <f aca="false">D6+D7-D8</f>
        <v>32446.3078249928</v>
      </c>
      <c r="E9" s="20" t="n">
        <f aca="false">E6+E7-E8</f>
        <v>32171.0139106131</v>
      </c>
      <c r="F9" s="20" t="n">
        <f aca="false">F6+F7-F8</f>
        <v>31909.5948095182</v>
      </c>
      <c r="G9" s="20" t="n">
        <f aca="false">G6+G7-G8</f>
        <v>31661.3512311185</v>
      </c>
      <c r="H9" s="20" t="n">
        <f aca="false">H6+H7-H8</f>
        <v>31425.6191290701</v>
      </c>
      <c r="I9" s="20" t="n">
        <f aca="false">I6+I7-I8</f>
        <v>31201.767924965</v>
      </c>
      <c r="J9" s="20" t="n">
        <f aca="false">J6+J7-J8</f>
        <v>30989.1988215468</v>
      </c>
      <c r="K9" s="20" t="n">
        <f aca="false">K6+K7-K8</f>
        <v>30787.3432009408</v>
      </c>
      <c r="L9" s="20" t="n">
        <f aca="false">L6+L7-L8</f>
        <v>30595.6611036134</v>
      </c>
      <c r="M9" s="20" t="n">
        <f aca="false">M6+M7-M8</f>
        <v>30413.6397839913</v>
      </c>
      <c r="N9" s="20" t="n">
        <f aca="false">M9</f>
        <v>30413.6397839913</v>
      </c>
    </row>
    <row r="10" customFormat="false" ht="15" hidden="false" customHeight="false" outlineLevel="0" collapsed="false">
      <c r="A10" s="8" t="s">
        <v>77</v>
      </c>
      <c r="B10" s="22" t="n">
        <f aca="false">Assumptions!$B$6*(1+Assumptions!$D$14)</f>
        <v>15.51</v>
      </c>
      <c r="C10" s="22" t="n">
        <f aca="false">Assumptions!$B$6*(1+Assumptions!$D$14)</f>
        <v>15.51</v>
      </c>
      <c r="D10" s="22" t="n">
        <f aca="false">Assumptions!$B$6*(1+Assumptions!$D$14)</f>
        <v>15.51</v>
      </c>
      <c r="E10" s="22" t="n">
        <f aca="false">Assumptions!$B$6*(1+Assumptions!$D$14)</f>
        <v>15.51</v>
      </c>
      <c r="F10" s="22" t="n">
        <f aca="false">Assumptions!$B$6*(1+Assumptions!$D$14)</f>
        <v>15.51</v>
      </c>
      <c r="G10" s="22" t="n">
        <f aca="false">Assumptions!$B$6*(1+Assumptions!$D$14)</f>
        <v>15.51</v>
      </c>
      <c r="H10" s="22" t="n">
        <f aca="false">Assumptions!$B$6*(1+Assumptions!$D$14)</f>
        <v>15.51</v>
      </c>
      <c r="I10" s="22" t="n">
        <f aca="false">Assumptions!$B$6*(1+Assumptions!$D$14)</f>
        <v>15.51</v>
      </c>
      <c r="J10" s="22" t="n">
        <f aca="false">Assumptions!$B$6*(1+Assumptions!$D$14)</f>
        <v>15.51</v>
      </c>
      <c r="K10" s="22" t="n">
        <f aca="false">Assumptions!$B$6*(1+Assumptions!$D$14)</f>
        <v>15.51</v>
      </c>
      <c r="L10" s="22" t="n">
        <f aca="false">Assumptions!$B$6*(1+Assumptions!$D$14)</f>
        <v>15.51</v>
      </c>
      <c r="M10" s="22" t="n">
        <f aca="false">Assumptions!$B$6*(1+Assumptions!$D$14)</f>
        <v>15.51</v>
      </c>
      <c r="N10" s="23" t="n">
        <f aca="false">N11/SUM(B9:M9)</f>
        <v>15.51</v>
      </c>
    </row>
    <row r="11" customFormat="false" ht="15" hidden="false" customHeight="false" outlineLevel="0" collapsed="false">
      <c r="A11" s="8" t="s">
        <v>78</v>
      </c>
      <c r="B11" s="24" t="n">
        <f aca="false">B9*B10</f>
        <v>512473.739448</v>
      </c>
      <c r="C11" s="24" t="n">
        <f aca="false">C9*C10</f>
        <v>507738.662979821</v>
      </c>
      <c r="D11" s="24" t="n">
        <f aca="false">D9*D10</f>
        <v>503242.234365638</v>
      </c>
      <c r="E11" s="24" t="n">
        <f aca="false">E9*E10</f>
        <v>498972.42575361</v>
      </c>
      <c r="F11" s="24" t="n">
        <f aca="false">F9*F10</f>
        <v>494917.815495628</v>
      </c>
      <c r="G11" s="24" t="n">
        <f aca="false">G9*G10</f>
        <v>491067.557594648</v>
      </c>
      <c r="H11" s="24" t="n">
        <f aca="false">H9*H10</f>
        <v>487411.352691878</v>
      </c>
      <c r="I11" s="24" t="n">
        <f aca="false">I9*I10</f>
        <v>483939.420516207</v>
      </c>
      <c r="J11" s="24" t="n">
        <f aca="false">J9*J10</f>
        <v>480642.47372219</v>
      </c>
      <c r="K11" s="24" t="n">
        <f aca="false">K9*K10</f>
        <v>477511.693046592</v>
      </c>
      <c r="L11" s="24" t="n">
        <f aca="false">L9*L10</f>
        <v>474538.703717044</v>
      </c>
      <c r="M11" s="24" t="n">
        <f aca="false">M9*M10</f>
        <v>471715.553049705</v>
      </c>
      <c r="N11" s="24" t="n">
        <f aca="false">SUM(B11:M11)</f>
        <v>5884171.63238096</v>
      </c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false" outlineLevel="0" collapsed="false">
      <c r="A13" s="18" t="s">
        <v>29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customFormat="false" ht="15" hidden="false" customHeight="false" outlineLevel="0" collapsed="false">
      <c r="A14" s="8" t="s">
        <v>73</v>
      </c>
      <c r="B14" s="11" t="n">
        <f aca="false">Assumptions!$C$5</f>
        <v>16665</v>
      </c>
      <c r="C14" s="20" t="n">
        <f aca="false">B17</f>
        <v>16683.55</v>
      </c>
      <c r="D14" s="20" t="n">
        <f aca="false">C17</f>
        <v>16701.5435</v>
      </c>
      <c r="E14" s="20" t="n">
        <f aca="false">D17</f>
        <v>16718.997195</v>
      </c>
      <c r="F14" s="20" t="n">
        <f aca="false">E17</f>
        <v>16735.92727915</v>
      </c>
      <c r="G14" s="20" t="n">
        <f aca="false">F17</f>
        <v>16752.3494607755</v>
      </c>
      <c r="H14" s="20" t="n">
        <f aca="false">G17</f>
        <v>16768.2789769522</v>
      </c>
      <c r="I14" s="20" t="n">
        <f aca="false">H17</f>
        <v>16783.7306076437</v>
      </c>
      <c r="J14" s="20" t="n">
        <f aca="false">I17</f>
        <v>16798.7186894144</v>
      </c>
      <c r="K14" s="20" t="n">
        <f aca="false">J17</f>
        <v>16813.2571287319</v>
      </c>
      <c r="L14" s="20" t="n">
        <f aca="false">K17</f>
        <v>16827.35941487</v>
      </c>
      <c r="M14" s="20" t="n">
        <f aca="false">L17</f>
        <v>16841.0386324239</v>
      </c>
      <c r="N14" s="20" t="n">
        <f aca="false">B14</f>
        <v>16665</v>
      </c>
    </row>
    <row r="15" customFormat="false" ht="15" hidden="false" customHeight="false" outlineLevel="0" collapsed="false">
      <c r="A15" s="8" t="s">
        <v>74</v>
      </c>
      <c r="B15" s="11" t="n">
        <f aca="false">Assumptions!$C$7*Assumptions!$D$12</f>
        <v>518.5</v>
      </c>
      <c r="C15" s="11" t="n">
        <f aca="false">Assumptions!$C$7*Assumptions!$D$12</f>
        <v>518.5</v>
      </c>
      <c r="D15" s="11" t="n">
        <f aca="false">Assumptions!$C$7*Assumptions!$D$12</f>
        <v>518.5</v>
      </c>
      <c r="E15" s="11" t="n">
        <f aca="false">Assumptions!$C$7*Assumptions!$D$12</f>
        <v>518.5</v>
      </c>
      <c r="F15" s="11" t="n">
        <f aca="false">Assumptions!$C$7*Assumptions!$D$12</f>
        <v>518.5</v>
      </c>
      <c r="G15" s="11" t="n">
        <f aca="false">Assumptions!$C$7*Assumptions!$D$12</f>
        <v>518.5</v>
      </c>
      <c r="H15" s="11" t="n">
        <f aca="false">Assumptions!$C$7*Assumptions!$D$12</f>
        <v>518.5</v>
      </c>
      <c r="I15" s="11" t="n">
        <f aca="false">Assumptions!$C$7*Assumptions!$D$12</f>
        <v>518.5</v>
      </c>
      <c r="J15" s="11" t="n">
        <f aca="false">Assumptions!$C$7*Assumptions!$D$12</f>
        <v>518.5</v>
      </c>
      <c r="K15" s="11" t="n">
        <f aca="false">Assumptions!$C$7*Assumptions!$D$12</f>
        <v>518.5</v>
      </c>
      <c r="L15" s="11" t="n">
        <f aca="false">Assumptions!$C$7*Assumptions!$D$12</f>
        <v>518.5</v>
      </c>
      <c r="M15" s="11" t="n">
        <f aca="false">Assumptions!$C$7*Assumptions!$D$12</f>
        <v>518.5</v>
      </c>
      <c r="N15" s="20" t="n">
        <f aca="false">SUM(B15:M15)</f>
        <v>6222</v>
      </c>
    </row>
    <row r="16" customFormat="false" ht="15" hidden="false" customHeight="false" outlineLevel="0" collapsed="false">
      <c r="A16" s="8" t="s">
        <v>75</v>
      </c>
      <c r="B16" s="21" t="n">
        <f aca="false">B14*Assumptions!$C$8*Assumptions!$D$13</f>
        <v>499.95</v>
      </c>
      <c r="C16" s="21" t="n">
        <f aca="false">C14*Assumptions!$C$8*Assumptions!$D$13</f>
        <v>500.5065</v>
      </c>
      <c r="D16" s="21" t="n">
        <f aca="false">D14*Assumptions!$C$8*Assumptions!$D$13</f>
        <v>501.046305</v>
      </c>
      <c r="E16" s="21" t="n">
        <f aca="false">E14*Assumptions!$C$8*Assumptions!$D$13</f>
        <v>501.56991585</v>
      </c>
      <c r="F16" s="21" t="n">
        <f aca="false">F14*Assumptions!$C$8*Assumptions!$D$13</f>
        <v>502.0778183745</v>
      </c>
      <c r="G16" s="21" t="n">
        <f aca="false">G14*Assumptions!$C$8*Assumptions!$D$13</f>
        <v>502.570483823265</v>
      </c>
      <c r="H16" s="21" t="n">
        <f aca="false">H14*Assumptions!$C$8*Assumptions!$D$13</f>
        <v>503.048369308567</v>
      </c>
      <c r="I16" s="21" t="n">
        <f aca="false">I14*Assumptions!$C$8*Assumptions!$D$13</f>
        <v>503.51191822931</v>
      </c>
      <c r="J16" s="21" t="n">
        <f aca="false">J14*Assumptions!$C$8*Assumptions!$D$13</f>
        <v>503.961560682431</v>
      </c>
      <c r="K16" s="21" t="n">
        <f aca="false">K14*Assumptions!$C$8*Assumptions!$D$13</f>
        <v>504.397713861958</v>
      </c>
      <c r="L16" s="21" t="n">
        <f aca="false">L14*Assumptions!$C$8*Assumptions!$D$13</f>
        <v>504.820782446099</v>
      </c>
      <c r="M16" s="21" t="n">
        <f aca="false">M14*Assumptions!$C$8*Assumptions!$D$13</f>
        <v>505.231158972716</v>
      </c>
      <c r="N16" s="20" t="n">
        <f aca="false">SUM(B16:M16)</f>
        <v>6032.69252654885</v>
      </c>
    </row>
    <row r="17" customFormat="false" ht="15" hidden="false" customHeight="false" outlineLevel="0" collapsed="false">
      <c r="A17" s="8" t="s">
        <v>76</v>
      </c>
      <c r="B17" s="20" t="n">
        <f aca="false">B14+B15-B16</f>
        <v>16683.55</v>
      </c>
      <c r="C17" s="20" t="n">
        <f aca="false">C14+C15-C16</f>
        <v>16701.5435</v>
      </c>
      <c r="D17" s="20" t="n">
        <f aca="false">D14+D15-D16</f>
        <v>16718.997195</v>
      </c>
      <c r="E17" s="20" t="n">
        <f aca="false">E14+E15-E16</f>
        <v>16735.92727915</v>
      </c>
      <c r="F17" s="20" t="n">
        <f aca="false">F14+F15-F16</f>
        <v>16752.3494607755</v>
      </c>
      <c r="G17" s="20" t="n">
        <f aca="false">G14+G15-G16</f>
        <v>16768.2789769522</v>
      </c>
      <c r="H17" s="20" t="n">
        <f aca="false">H14+H15-H16</f>
        <v>16783.7306076437</v>
      </c>
      <c r="I17" s="20" t="n">
        <f aca="false">I14+I15-I16</f>
        <v>16798.7186894144</v>
      </c>
      <c r="J17" s="20" t="n">
        <f aca="false">J14+J15-J16</f>
        <v>16813.2571287319</v>
      </c>
      <c r="K17" s="20" t="n">
        <f aca="false">K14+K15-K16</f>
        <v>16827.35941487</v>
      </c>
      <c r="L17" s="20" t="n">
        <f aca="false">L14+L15-L16</f>
        <v>16841.0386324239</v>
      </c>
      <c r="M17" s="20" t="n">
        <f aca="false">M14+M15-M16</f>
        <v>16854.3074734512</v>
      </c>
      <c r="N17" s="20" t="n">
        <f aca="false">M17</f>
        <v>16854.3074734512</v>
      </c>
    </row>
    <row r="18" customFormat="false" ht="15" hidden="false" customHeight="false" outlineLevel="0" collapsed="false">
      <c r="A18" s="8" t="s">
        <v>77</v>
      </c>
      <c r="B18" s="22" t="n">
        <f aca="false">Assumptions!$C$6*(1+Assumptions!$D$14)</f>
        <v>51.38</v>
      </c>
      <c r="C18" s="22" t="n">
        <f aca="false">Assumptions!$C$6*(1+Assumptions!$D$14)</f>
        <v>51.38</v>
      </c>
      <c r="D18" s="22" t="n">
        <f aca="false">Assumptions!$C$6*(1+Assumptions!$D$14)</f>
        <v>51.38</v>
      </c>
      <c r="E18" s="22" t="n">
        <f aca="false">Assumptions!$C$6*(1+Assumptions!$D$14)</f>
        <v>51.38</v>
      </c>
      <c r="F18" s="22" t="n">
        <f aca="false">Assumptions!$C$6*(1+Assumptions!$D$14)</f>
        <v>51.38</v>
      </c>
      <c r="G18" s="22" t="n">
        <f aca="false">Assumptions!$C$6*(1+Assumptions!$D$14)</f>
        <v>51.38</v>
      </c>
      <c r="H18" s="22" t="n">
        <f aca="false">Assumptions!$C$6*(1+Assumptions!$D$14)</f>
        <v>51.38</v>
      </c>
      <c r="I18" s="22" t="n">
        <f aca="false">Assumptions!$C$6*(1+Assumptions!$D$14)</f>
        <v>51.38</v>
      </c>
      <c r="J18" s="22" t="n">
        <f aca="false">Assumptions!$C$6*(1+Assumptions!$D$14)</f>
        <v>51.38</v>
      </c>
      <c r="K18" s="22" t="n">
        <f aca="false">Assumptions!$C$6*(1+Assumptions!$D$14)</f>
        <v>51.38</v>
      </c>
      <c r="L18" s="22" t="n">
        <f aca="false">Assumptions!$C$6*(1+Assumptions!$D$14)</f>
        <v>51.38</v>
      </c>
      <c r="M18" s="22" t="n">
        <f aca="false">Assumptions!$C$6*(1+Assumptions!$D$14)</f>
        <v>51.38</v>
      </c>
      <c r="N18" s="23" t="n">
        <f aca="false">N19/SUM(B17:M17)</f>
        <v>51.38</v>
      </c>
    </row>
    <row r="19" customFormat="false" ht="15" hidden="false" customHeight="false" outlineLevel="0" collapsed="false">
      <c r="A19" s="8" t="s">
        <v>78</v>
      </c>
      <c r="B19" s="24" t="n">
        <f aca="false">B17*B18</f>
        <v>857200.799</v>
      </c>
      <c r="C19" s="24" t="n">
        <f aca="false">C17*C18</f>
        <v>858125.30503</v>
      </c>
      <c r="D19" s="24" t="n">
        <f aca="false">D17*D18</f>
        <v>859022.0758791</v>
      </c>
      <c r="E19" s="24" t="n">
        <f aca="false">E17*E18</f>
        <v>859891.943602727</v>
      </c>
      <c r="F19" s="24" t="n">
        <f aca="false">F17*F18</f>
        <v>860735.715294645</v>
      </c>
      <c r="G19" s="24" t="n">
        <f aca="false">G17*G18</f>
        <v>861554.173835806</v>
      </c>
      <c r="H19" s="24" t="n">
        <f aca="false">H17*H18</f>
        <v>862348.078620732</v>
      </c>
      <c r="I19" s="24" t="n">
        <f aca="false">I17*I18</f>
        <v>863118.16626211</v>
      </c>
      <c r="J19" s="24" t="n">
        <f aca="false">J17*J18</f>
        <v>863865.151274247</v>
      </c>
      <c r="K19" s="24" t="n">
        <f aca="false">K17*K18</f>
        <v>864589.726736019</v>
      </c>
      <c r="L19" s="24" t="n">
        <f aca="false">L17*L18</f>
        <v>865292.564933939</v>
      </c>
      <c r="M19" s="24" t="n">
        <f aca="false">M17*M18</f>
        <v>865974.31798592</v>
      </c>
      <c r="N19" s="24" t="n">
        <f aca="false">SUM(B19:M19)</f>
        <v>10341718.0184552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Format="false" ht="15" hidden="false" customHeight="false" outlineLevel="0" collapsed="false">
      <c r="A21" s="18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customFormat="false" ht="15" hidden="false" customHeight="false" outlineLevel="0" collapsed="false">
      <c r="A22" s="8" t="s">
        <v>73</v>
      </c>
      <c r="B22" s="11" t="n">
        <f aca="false">Assumptions!$D$5</f>
        <v>1834</v>
      </c>
      <c r="C22" s="20" t="n">
        <f aca="false">B25</f>
        <v>1841.0896</v>
      </c>
      <c r="D22" s="20" t="n">
        <f aca="false">C25</f>
        <v>1848.06860224</v>
      </c>
      <c r="E22" s="20" t="n">
        <f aca="false">D25</f>
        <v>1854.93873204506</v>
      </c>
      <c r="F22" s="20" t="n">
        <f aca="false">E25</f>
        <v>1861.70168782515</v>
      </c>
      <c r="G22" s="20" t="n">
        <f aca="false">F25</f>
        <v>1868.35914149508</v>
      </c>
      <c r="H22" s="20" t="n">
        <f aca="false">G25</f>
        <v>1874.91273888776</v>
      </c>
      <c r="I22" s="20" t="n">
        <f aca="false">H25</f>
        <v>1881.36410016111</v>
      </c>
      <c r="J22" s="20" t="n">
        <f aca="false">I25</f>
        <v>1887.7148201986</v>
      </c>
      <c r="K22" s="20" t="n">
        <f aca="false">J25</f>
        <v>1893.9664690035</v>
      </c>
      <c r="L22" s="20" t="n">
        <f aca="false">K25</f>
        <v>1900.12059208704</v>
      </c>
      <c r="M22" s="20" t="n">
        <f aca="false">L25</f>
        <v>1906.17871085049</v>
      </c>
      <c r="N22" s="20" t="n">
        <f aca="false">B22</f>
        <v>1834</v>
      </c>
    </row>
    <row r="23" customFormat="false" ht="15" hidden="false" customHeight="false" outlineLevel="0" collapsed="false">
      <c r="A23" s="8" t="s">
        <v>74</v>
      </c>
      <c r="B23" s="11" t="n">
        <f aca="false">Assumptions!$D$7*Assumptions!$D$12</f>
        <v>35.7</v>
      </c>
      <c r="C23" s="11" t="n">
        <f aca="false">Assumptions!$D$7*Assumptions!$D$12</f>
        <v>35.7</v>
      </c>
      <c r="D23" s="11" t="n">
        <f aca="false">Assumptions!$D$7*Assumptions!$D$12</f>
        <v>35.7</v>
      </c>
      <c r="E23" s="11" t="n">
        <f aca="false">Assumptions!$D$7*Assumptions!$D$12</f>
        <v>35.7</v>
      </c>
      <c r="F23" s="11" t="n">
        <f aca="false">Assumptions!$D$7*Assumptions!$D$12</f>
        <v>35.7</v>
      </c>
      <c r="G23" s="11" t="n">
        <f aca="false">Assumptions!$D$7*Assumptions!$D$12</f>
        <v>35.7</v>
      </c>
      <c r="H23" s="11" t="n">
        <f aca="false">Assumptions!$D$7*Assumptions!$D$12</f>
        <v>35.7</v>
      </c>
      <c r="I23" s="11" t="n">
        <f aca="false">Assumptions!$D$7*Assumptions!$D$12</f>
        <v>35.7</v>
      </c>
      <c r="J23" s="11" t="n">
        <f aca="false">Assumptions!$D$7*Assumptions!$D$12</f>
        <v>35.7</v>
      </c>
      <c r="K23" s="11" t="n">
        <f aca="false">Assumptions!$D$7*Assumptions!$D$12</f>
        <v>35.7</v>
      </c>
      <c r="L23" s="11" t="n">
        <f aca="false">Assumptions!$D$7*Assumptions!$D$12</f>
        <v>35.7</v>
      </c>
      <c r="M23" s="11" t="n">
        <f aca="false">Assumptions!$D$7*Assumptions!$D$12</f>
        <v>35.7</v>
      </c>
      <c r="N23" s="20" t="n">
        <f aca="false">SUM(B23:M23)</f>
        <v>428.4</v>
      </c>
    </row>
    <row r="24" customFormat="false" ht="15" hidden="false" customHeight="false" outlineLevel="0" collapsed="false">
      <c r="A24" s="8" t="s">
        <v>75</v>
      </c>
      <c r="B24" s="21" t="n">
        <f aca="false">B22*Assumptions!$D$8*Assumptions!$D$13</f>
        <v>28.6104</v>
      </c>
      <c r="C24" s="21" t="n">
        <f aca="false">C22*Assumptions!$D$8*Assumptions!$D$13</f>
        <v>28.72099776</v>
      </c>
      <c r="D24" s="21" t="n">
        <f aca="false">D22*Assumptions!$D$8*Assumptions!$D$13</f>
        <v>28.829870194944</v>
      </c>
      <c r="E24" s="21" t="n">
        <f aca="false">E22*Assumptions!$D$8*Assumptions!$D$13</f>
        <v>28.9370442199029</v>
      </c>
      <c r="F24" s="21" t="n">
        <f aca="false">F22*Assumptions!$D$8*Assumptions!$D$13</f>
        <v>29.0425463300724</v>
      </c>
      <c r="G24" s="21" t="n">
        <f aca="false">G22*Assumptions!$D$8*Assumptions!$D$13</f>
        <v>29.1464026073233</v>
      </c>
      <c r="H24" s="21" t="n">
        <f aca="false">H22*Assumptions!$D$8*Assumptions!$D$13</f>
        <v>29.248638726649</v>
      </c>
      <c r="I24" s="21" t="n">
        <f aca="false">I22*Assumptions!$D$8*Assumptions!$D$13</f>
        <v>29.3492799625133</v>
      </c>
      <c r="J24" s="21" t="n">
        <f aca="false">J22*Assumptions!$D$8*Assumptions!$D$13</f>
        <v>29.4483511950981</v>
      </c>
      <c r="K24" s="21" t="n">
        <f aca="false">K22*Assumptions!$D$8*Assumptions!$D$13</f>
        <v>29.5458769164546</v>
      </c>
      <c r="L24" s="21" t="n">
        <f aca="false">L22*Assumptions!$D$8*Assumptions!$D$13</f>
        <v>29.6418812365579</v>
      </c>
      <c r="M24" s="21" t="n">
        <f aca="false">M22*Assumptions!$D$8*Assumptions!$D$13</f>
        <v>29.7363878892676</v>
      </c>
      <c r="N24" s="20" t="n">
        <f aca="false">SUM(B24:M24)</f>
        <v>350.257677038783</v>
      </c>
    </row>
    <row r="25" customFormat="false" ht="15" hidden="false" customHeight="false" outlineLevel="0" collapsed="false">
      <c r="A25" s="8" t="s">
        <v>76</v>
      </c>
      <c r="B25" s="20" t="n">
        <f aca="false">B22+B23-B24</f>
        <v>1841.0896</v>
      </c>
      <c r="C25" s="20" t="n">
        <f aca="false">C22+C23-C24</f>
        <v>1848.06860224</v>
      </c>
      <c r="D25" s="20" t="n">
        <f aca="false">D22+D23-D24</f>
        <v>1854.93873204506</v>
      </c>
      <c r="E25" s="20" t="n">
        <f aca="false">E22+E23-E24</f>
        <v>1861.70168782515</v>
      </c>
      <c r="F25" s="20" t="n">
        <f aca="false">F22+F23-F24</f>
        <v>1868.35914149508</v>
      </c>
      <c r="G25" s="20" t="n">
        <f aca="false">G22+G23-G24</f>
        <v>1874.91273888776</v>
      </c>
      <c r="H25" s="20" t="n">
        <f aca="false">H22+H23-H24</f>
        <v>1881.36410016111</v>
      </c>
      <c r="I25" s="20" t="n">
        <f aca="false">I22+I23-I24</f>
        <v>1887.7148201986</v>
      </c>
      <c r="J25" s="20" t="n">
        <f aca="false">J22+J23-J24</f>
        <v>1893.9664690035</v>
      </c>
      <c r="K25" s="20" t="n">
        <f aca="false">K22+K23-K24</f>
        <v>1900.12059208704</v>
      </c>
      <c r="L25" s="20" t="n">
        <f aca="false">L22+L23-L24</f>
        <v>1906.17871085049</v>
      </c>
      <c r="M25" s="20" t="n">
        <f aca="false">M22+M23-M24</f>
        <v>1912.14232296122</v>
      </c>
      <c r="N25" s="20" t="n">
        <f aca="false">M25</f>
        <v>1912.14232296122</v>
      </c>
    </row>
    <row r="26" customFormat="false" ht="15" hidden="false" customHeight="false" outlineLevel="0" collapsed="false">
      <c r="A26" s="8" t="s">
        <v>77</v>
      </c>
      <c r="B26" s="22" t="n">
        <f aca="false">Assumptions!$D$6*(1+Assumptions!$D$14)</f>
        <v>416.76</v>
      </c>
      <c r="C26" s="22" t="n">
        <f aca="false">Assumptions!$D$6*(1+Assumptions!$D$14)</f>
        <v>416.76</v>
      </c>
      <c r="D26" s="22" t="n">
        <f aca="false">Assumptions!$D$6*(1+Assumptions!$D$14)</f>
        <v>416.76</v>
      </c>
      <c r="E26" s="22" t="n">
        <f aca="false">Assumptions!$D$6*(1+Assumptions!$D$14)</f>
        <v>416.76</v>
      </c>
      <c r="F26" s="22" t="n">
        <f aca="false">Assumptions!$D$6*(1+Assumptions!$D$14)</f>
        <v>416.76</v>
      </c>
      <c r="G26" s="22" t="n">
        <f aca="false">Assumptions!$D$6*(1+Assumptions!$D$14)</f>
        <v>416.76</v>
      </c>
      <c r="H26" s="22" t="n">
        <f aca="false">Assumptions!$D$6*(1+Assumptions!$D$14)</f>
        <v>416.76</v>
      </c>
      <c r="I26" s="22" t="n">
        <f aca="false">Assumptions!$D$6*(1+Assumptions!$D$14)</f>
        <v>416.76</v>
      </c>
      <c r="J26" s="22" t="n">
        <f aca="false">Assumptions!$D$6*(1+Assumptions!$D$14)</f>
        <v>416.76</v>
      </c>
      <c r="K26" s="22" t="n">
        <f aca="false">Assumptions!$D$6*(1+Assumptions!$D$14)</f>
        <v>416.76</v>
      </c>
      <c r="L26" s="22" t="n">
        <f aca="false">Assumptions!$D$6*(1+Assumptions!$D$14)</f>
        <v>416.76</v>
      </c>
      <c r="M26" s="22" t="n">
        <f aca="false">Assumptions!$D$6*(1+Assumptions!$D$14)</f>
        <v>416.76</v>
      </c>
      <c r="N26" s="23" t="n">
        <f aca="false">N27/SUM(B25:M25)</f>
        <v>416.76</v>
      </c>
    </row>
    <row r="27" customFormat="false" ht="15" hidden="false" customHeight="false" outlineLevel="0" collapsed="false">
      <c r="A27" s="8" t="s">
        <v>78</v>
      </c>
      <c r="B27" s="24" t="n">
        <f aca="false">B25*B26</f>
        <v>767292.501696</v>
      </c>
      <c r="C27" s="24" t="n">
        <f aca="false">C25*C26</f>
        <v>770201.070669542</v>
      </c>
      <c r="D27" s="24" t="n">
        <f aca="false">D25*D26</f>
        <v>773064.265967098</v>
      </c>
      <c r="E27" s="24" t="n">
        <f aca="false">E25*E26</f>
        <v>775882.795418011</v>
      </c>
      <c r="F27" s="24" t="n">
        <f aca="false">F25*F26</f>
        <v>778657.35580949</v>
      </c>
      <c r="G27" s="24" t="n">
        <f aca="false">G25*G26</f>
        <v>781388.633058862</v>
      </c>
      <c r="H27" s="24" t="n">
        <f aca="false">H25*H26</f>
        <v>784077.302383144</v>
      </c>
      <c r="I27" s="24" t="n">
        <f aca="false">I25*I26</f>
        <v>786724.028465967</v>
      </c>
      <c r="J27" s="24" t="n">
        <f aca="false">J25*J26</f>
        <v>789329.465621898</v>
      </c>
      <c r="K27" s="24" t="n">
        <f aca="false">K25*K26</f>
        <v>791894.257958196</v>
      </c>
      <c r="L27" s="24" t="n">
        <f aca="false">L25*L26</f>
        <v>794419.039534048</v>
      </c>
      <c r="M27" s="24" t="n">
        <f aca="false">M25*M26</f>
        <v>796904.434517317</v>
      </c>
      <c r="N27" s="24" t="n">
        <f aca="false">SUM(B27:M27)</f>
        <v>9389835.15109957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false" outlineLevel="0" collapsed="false">
      <c r="A29" s="18" t="s">
        <v>79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customFormat="false" ht="15" hidden="false" customHeight="false" outlineLevel="0" collapsed="false">
      <c r="A30" s="8" t="s">
        <v>80</v>
      </c>
      <c r="B30" s="20" t="n">
        <f aca="false">B9+B17+B25</f>
        <v>51566.1444</v>
      </c>
      <c r="C30" s="20" t="n">
        <f aca="false">C9+C17+C25</f>
        <v>51285.82506032</v>
      </c>
      <c r="D30" s="20" t="n">
        <f aca="false">D9+D17+D25</f>
        <v>51020.2437520378</v>
      </c>
      <c r="E30" s="20" t="n">
        <f aca="false">E9+E17+E25</f>
        <v>50768.6428775883</v>
      </c>
      <c r="F30" s="20" t="n">
        <f aca="false">F9+F17+F25</f>
        <v>50530.3034117888</v>
      </c>
      <c r="G30" s="20" t="n">
        <f aca="false">G9+G17+G25</f>
        <v>50304.5429469585</v>
      </c>
      <c r="H30" s="20" t="n">
        <f aca="false">H9+H17+H25</f>
        <v>50090.7138368749</v>
      </c>
      <c r="I30" s="20" t="n">
        <f aca="false">I9+I17+I25</f>
        <v>49888.201434578</v>
      </c>
      <c r="J30" s="20" t="n">
        <f aca="false">J9+J17+J25</f>
        <v>49696.4224192822</v>
      </c>
      <c r="K30" s="20" t="n">
        <f aca="false">K9+K17+K25</f>
        <v>49514.8232078978</v>
      </c>
      <c r="L30" s="20" t="n">
        <f aca="false">L9+L17+L25</f>
        <v>49342.8784468878</v>
      </c>
      <c r="M30" s="20" t="n">
        <f aca="false">M9+M17+M25</f>
        <v>49180.0895804037</v>
      </c>
      <c r="N30" s="20" t="n">
        <f aca="false">M30</f>
        <v>49180.0895804037</v>
      </c>
    </row>
    <row r="31" customFormat="false" ht="15" hidden="false" customHeight="false" outlineLevel="0" collapsed="false">
      <c r="A31" s="4" t="s">
        <v>81</v>
      </c>
      <c r="B31" s="25" t="n">
        <f aca="false">B11+B19+B27</f>
        <v>2136967.040144</v>
      </c>
      <c r="C31" s="25" t="n">
        <f aca="false">C11+C19+C27</f>
        <v>2136065.03867936</v>
      </c>
      <c r="D31" s="25" t="n">
        <f aca="false">D11+D19+D27</f>
        <v>2135328.57621184</v>
      </c>
      <c r="E31" s="25" t="n">
        <f aca="false">E11+E19+E27</f>
        <v>2134747.16477435</v>
      </c>
      <c r="F31" s="25" t="n">
        <f aca="false">F11+F19+F27</f>
        <v>2134310.88659976</v>
      </c>
      <c r="G31" s="25" t="n">
        <f aca="false">G11+G19+G27</f>
        <v>2134010.36448932</v>
      </c>
      <c r="H31" s="25" t="n">
        <f aca="false">H11+H19+H27</f>
        <v>2133836.73369575</v>
      </c>
      <c r="I31" s="25" t="n">
        <f aca="false">I11+I19+I27</f>
        <v>2133781.61524428</v>
      </c>
      <c r="J31" s="25" t="n">
        <f aca="false">J11+J19+J27</f>
        <v>2133837.09061833</v>
      </c>
      <c r="K31" s="25" t="n">
        <f aca="false">K11+K19+K27</f>
        <v>2133995.67774081</v>
      </c>
      <c r="L31" s="25" t="n">
        <f aca="false">L11+L19+L27</f>
        <v>2134250.30818503</v>
      </c>
      <c r="M31" s="25" t="n">
        <f aca="false">M11+M19+M27</f>
        <v>2134594.30555294</v>
      </c>
      <c r="N31" s="25" t="n">
        <f aca="false">N11+N19+N27</f>
        <v>25615724.8019358</v>
      </c>
    </row>
    <row r="32" customFormat="false" ht="15" hidden="false" customHeight="false" outlineLevel="0" collapsed="false">
      <c r="A32" s="8" t="s">
        <v>82</v>
      </c>
      <c r="B32" s="24" t="n">
        <f aca="false">B11*Assumptions!$B$9+B19*Assumptions!$C$9+B27*Assumptions!$D$9</f>
        <v>603560.59508336</v>
      </c>
      <c r="C32" s="24" t="n">
        <f aca="false">C11*Assumptions!$B$9+C19*Assumptions!$C$9+C27*Assumptions!$D$9</f>
        <v>602660.012888031</v>
      </c>
      <c r="D32" s="24" t="n">
        <f aca="false">D11*Assumptions!$B$9+D19*Assumptions!$C$9+D27*Assumptions!$D$9</f>
        <v>601832.368817852</v>
      </c>
      <c r="E32" s="24" t="n">
        <f aca="false">E11*Assumptions!$B$9+E19*Assumptions!$C$9+E27*Assumptions!$D$9</f>
        <v>601073.480987098</v>
      </c>
      <c r="F32" s="24" t="n">
        <f aca="false">F11*Assumptions!$B$9+F19*Assumptions!$C$9+F27*Assumptions!$D$9</f>
        <v>600379.388448927</v>
      </c>
      <c r="G32" s="24" t="n">
        <f aca="false">G11*Assumptions!$B$9+G19*Assumptions!$C$9+G27*Assumptions!$D$9</f>
        <v>599746.339832942</v>
      </c>
      <c r="H32" s="24" t="n">
        <f aca="false">H11*Assumptions!$B$9+H19*Assumptions!$C$9+H27*Assumptions!$D$9</f>
        <v>599170.78256101</v>
      </c>
      <c r="I32" s="24" t="n">
        <f aca="false">I11*Assumptions!$B$9+I19*Assumptions!$C$9+I27*Assumptions!$D$9</f>
        <v>598649.352612062</v>
      </c>
      <c r="J32" s="24" t="n">
        <f aca="false">J11*Assumptions!$B$9+J19*Assumptions!$C$9+J27*Assumptions!$D$9</f>
        <v>598178.864808039</v>
      </c>
      <c r="K32" s="24" t="n">
        <f aca="false">K11*Assumptions!$B$9+K19*Assumptions!$C$9+K27*Assumptions!$D$9</f>
        <v>597756.303594593</v>
      </c>
      <c r="L32" s="24" t="n">
        <f aca="false">L11*Assumptions!$B$9+L19*Assumptions!$C$9+L27*Assumptions!$D$9</f>
        <v>597378.81429147</v>
      </c>
      <c r="M32" s="24" t="n">
        <f aca="false">M11*Assumptions!$B$9+M19*Assumptions!$C$9+M27*Assumptions!$D$9</f>
        <v>597043.694788755</v>
      </c>
      <c r="N32" s="24" t="n">
        <f aca="false">N11*Assumptions!$B$9+N19*Assumptions!$C$9+N27*Assumptions!$D$9</f>
        <v>7197429.99871414</v>
      </c>
    </row>
    <row r="33" customFormat="false" ht="15" hidden="false" customHeight="false" outlineLevel="0" collapsed="false">
      <c r="A33" s="8" t="s">
        <v>83</v>
      </c>
      <c r="B33" s="24" t="n">
        <f aca="false">B31-B32</f>
        <v>1533406.44506064</v>
      </c>
      <c r="C33" s="24" t="n">
        <f aca="false">C31-C32</f>
        <v>1533405.02579133</v>
      </c>
      <c r="D33" s="24" t="n">
        <f aca="false">D31-D32</f>
        <v>1533496.20739398</v>
      </c>
      <c r="E33" s="24" t="n">
        <f aca="false">E31-E32</f>
        <v>1533673.68378725</v>
      </c>
      <c r="F33" s="24" t="n">
        <f aca="false">F31-F32</f>
        <v>1533931.49815084</v>
      </c>
      <c r="G33" s="24" t="n">
        <f aca="false">G31-G32</f>
        <v>1534264.02465637</v>
      </c>
      <c r="H33" s="24" t="n">
        <f aca="false">H31-H32</f>
        <v>1534665.95113474</v>
      </c>
      <c r="I33" s="24" t="n">
        <f aca="false">I31-I32</f>
        <v>1535132.26263222</v>
      </c>
      <c r="J33" s="24" t="n">
        <f aca="false">J31-J32</f>
        <v>1535658.2258103</v>
      </c>
      <c r="K33" s="24" t="n">
        <f aca="false">K31-K32</f>
        <v>1536239.37414621</v>
      </c>
      <c r="L33" s="24" t="n">
        <f aca="false">L31-L32</f>
        <v>1536871.49389356</v>
      </c>
      <c r="M33" s="24" t="n">
        <f aca="false">M31-M32</f>
        <v>1537550.61076419</v>
      </c>
      <c r="N33" s="24" t="n">
        <f aca="false">N31-N32</f>
        <v>18418294.8032216</v>
      </c>
    </row>
    <row r="34" customFormat="false" ht="15" hidden="false" customHeight="false" outlineLevel="0" collapsed="false">
      <c r="A34" s="8" t="s">
        <v>84</v>
      </c>
      <c r="B34" s="12" t="n">
        <f aca="false">IF(B31=0,0,B33/B31)</f>
        <v>0.717562047637998</v>
      </c>
      <c r="C34" s="12" t="n">
        <f aca="false">IF(C31=0,0,C33/C31)</f>
        <v>0.71786438990611</v>
      </c>
      <c r="D34" s="12" t="n">
        <f aca="false">IF(D31=0,0,D33/D31)</f>
        <v>0.718154678618347</v>
      </c>
      <c r="E34" s="12" t="n">
        <f aca="false">IF(E31=0,0,E33/E31)</f>
        <v>0.718433409395986</v>
      </c>
      <c r="F34" s="12" t="n">
        <f aca="false">IF(F31=0,0,F33/F31)</f>
        <v>0.718701060741245</v>
      </c>
      <c r="G34" s="12" t="n">
        <f aca="false">IF(G31=0,0,G33/G31)</f>
        <v>0.718958094200041</v>
      </c>
      <c r="H34" s="12" t="n">
        <f aca="false">IF(H31=0,0,H33/H31)</f>
        <v>0.719204954578104</v>
      </c>
      <c r="I34" s="12" t="n">
        <f aca="false">IF(I31=0,0,I33/I31)</f>
        <v>0.719442070202893</v>
      </c>
      <c r="J34" s="12" t="n">
        <f aca="false">IF(J31=0,0,J33/J31)</f>
        <v>0.719669853224502</v>
      </c>
      <c r="K34" s="12" t="n">
        <f aca="false">IF(K31=0,0,K33/K31)</f>
        <v>0.719888699949281</v>
      </c>
      <c r="L34" s="12" t="n">
        <f aca="false">IF(L31=0,0,L33/L31)</f>
        <v>0.720098991200577</v>
      </c>
      <c r="M34" s="12" t="n">
        <f aca="false">IF(M31=0,0,M33/M31)</f>
        <v>0.720301092701501</v>
      </c>
      <c r="N34" s="12" t="n">
        <f aca="false">IF(N31=0,0,N33/N31)</f>
        <v>0.7190229808305</v>
      </c>
    </row>
    <row r="35" customFormat="false" ht="15" hidden="false" customHeight="false" outlineLevel="0" collapsed="false">
      <c r="A35" s="8" t="s">
        <v>85</v>
      </c>
      <c r="B35" s="24" t="n">
        <f aca="false">B31*Assumptions!$D$15</f>
        <v>470132.74883168</v>
      </c>
      <c r="C35" s="24" t="n">
        <f aca="false">C31*Assumptions!$D$15</f>
        <v>469934.30850946</v>
      </c>
      <c r="D35" s="24" t="n">
        <f aca="false">D31*Assumptions!$D$15</f>
        <v>469772.286766604</v>
      </c>
      <c r="E35" s="24" t="n">
        <f aca="false">E31*Assumptions!$D$15</f>
        <v>469644.376250357</v>
      </c>
      <c r="F35" s="24" t="n">
        <f aca="false">F31*Assumptions!$D$15</f>
        <v>469548.395051948</v>
      </c>
      <c r="G35" s="24" t="n">
        <f aca="false">G31*Assumptions!$D$15</f>
        <v>469482.28018765</v>
      </c>
      <c r="H35" s="24" t="n">
        <f aca="false">H31*Assumptions!$D$15</f>
        <v>469444.081413066</v>
      </c>
      <c r="I35" s="24" t="n">
        <f aca="false">I31*Assumptions!$D$15</f>
        <v>469431.955353742</v>
      </c>
      <c r="J35" s="24" t="n">
        <f aca="false">J31*Assumptions!$D$15</f>
        <v>469444.159936034</v>
      </c>
      <c r="K35" s="24" t="n">
        <f aca="false">K31*Assumptions!$D$15</f>
        <v>469479.049102978</v>
      </c>
      <c r="L35" s="24" t="n">
        <f aca="false">L31*Assumptions!$D$15</f>
        <v>469535.067800707</v>
      </c>
      <c r="M35" s="24" t="n">
        <f aca="false">M31*Assumptions!$D$15</f>
        <v>469610.747221647</v>
      </c>
      <c r="N35" s="24" t="n">
        <f aca="false">N31*Assumptions!$D$15</f>
        <v>5635459.45642587</v>
      </c>
    </row>
    <row r="36" customFormat="false" ht="15" hidden="false" customHeight="false" outlineLevel="0" collapsed="false">
      <c r="A36" s="8" t="s">
        <v>86</v>
      </c>
      <c r="B36" s="24" t="n">
        <f aca="false">Assumptions!$B$18</f>
        <v>350000</v>
      </c>
      <c r="C36" s="24" t="n">
        <f aca="false">Assumptions!$B$18</f>
        <v>350000</v>
      </c>
      <c r="D36" s="24" t="n">
        <f aca="false">Assumptions!$B$18</f>
        <v>350000</v>
      </c>
      <c r="E36" s="24" t="n">
        <f aca="false">Assumptions!$B$18</f>
        <v>350000</v>
      </c>
      <c r="F36" s="24" t="n">
        <f aca="false">Assumptions!$B$18</f>
        <v>350000</v>
      </c>
      <c r="G36" s="24" t="n">
        <f aca="false">Assumptions!$B$18</f>
        <v>350000</v>
      </c>
      <c r="H36" s="24" t="n">
        <f aca="false">Assumptions!$B$18</f>
        <v>350000</v>
      </c>
      <c r="I36" s="24" t="n">
        <f aca="false">Assumptions!$B$18</f>
        <v>350000</v>
      </c>
      <c r="J36" s="24" t="n">
        <f aca="false">Assumptions!$B$18</f>
        <v>350000</v>
      </c>
      <c r="K36" s="24" t="n">
        <f aca="false">Assumptions!$B$18</f>
        <v>350000</v>
      </c>
      <c r="L36" s="24" t="n">
        <f aca="false">Assumptions!$B$18</f>
        <v>350000</v>
      </c>
      <c r="M36" s="24" t="n">
        <f aca="false">Assumptions!$B$18</f>
        <v>350000</v>
      </c>
      <c r="N36" s="24" t="n">
        <f aca="false">SUM(B36:M36)</f>
        <v>4200000</v>
      </c>
    </row>
    <row r="37" customFormat="false" ht="15" hidden="false" customHeight="false" outlineLevel="0" collapsed="false">
      <c r="A37" s="8" t="s">
        <v>87</v>
      </c>
      <c r="B37" s="24" t="n">
        <f aca="false">Assumptions!$B$19</f>
        <v>250000</v>
      </c>
      <c r="C37" s="24" t="n">
        <f aca="false">Assumptions!$B$19</f>
        <v>250000</v>
      </c>
      <c r="D37" s="24" t="n">
        <f aca="false">Assumptions!$B$19</f>
        <v>250000</v>
      </c>
      <c r="E37" s="24" t="n">
        <f aca="false">Assumptions!$B$19</f>
        <v>250000</v>
      </c>
      <c r="F37" s="24" t="n">
        <f aca="false">Assumptions!$B$19</f>
        <v>250000</v>
      </c>
      <c r="G37" s="24" t="n">
        <f aca="false">Assumptions!$B$19</f>
        <v>250000</v>
      </c>
      <c r="H37" s="24" t="n">
        <f aca="false">Assumptions!$B$19</f>
        <v>250000</v>
      </c>
      <c r="I37" s="24" t="n">
        <f aca="false">Assumptions!$B$19</f>
        <v>250000</v>
      </c>
      <c r="J37" s="24" t="n">
        <f aca="false">Assumptions!$B$19</f>
        <v>250000</v>
      </c>
      <c r="K37" s="24" t="n">
        <f aca="false">Assumptions!$B$19</f>
        <v>250000</v>
      </c>
      <c r="L37" s="24" t="n">
        <f aca="false">Assumptions!$B$19</f>
        <v>250000</v>
      </c>
      <c r="M37" s="24" t="n">
        <f aca="false">Assumptions!$B$19</f>
        <v>250000</v>
      </c>
      <c r="N37" s="24" t="n">
        <f aca="false">SUM(B37:M37)</f>
        <v>3000000</v>
      </c>
    </row>
    <row r="38" customFormat="false" ht="15" hidden="false" customHeight="false" outlineLevel="0" collapsed="false">
      <c r="A38" s="4" t="s">
        <v>88</v>
      </c>
      <c r="B38" s="25" t="n">
        <f aca="false">B33-B35-B36-B37</f>
        <v>463273.69622896</v>
      </c>
      <c r="C38" s="25" t="n">
        <f aca="false">C33-C35-C36-C37</f>
        <v>463470.717281872</v>
      </c>
      <c r="D38" s="25" t="n">
        <f aca="false">D33-D35-D36-D37</f>
        <v>463723.92062738</v>
      </c>
      <c r="E38" s="25" t="n">
        <f aca="false">E33-E35-E36-E37</f>
        <v>464029.307536894</v>
      </c>
      <c r="F38" s="25" t="n">
        <f aca="false">F33-F35-F36-F37</f>
        <v>464383.103098888</v>
      </c>
      <c r="G38" s="25" t="n">
        <f aca="false">G33-G35-G36-G37</f>
        <v>464781.744468725</v>
      </c>
      <c r="H38" s="25" t="n">
        <f aca="false">H33-H35-H36-H37</f>
        <v>465221.869721677</v>
      </c>
      <c r="I38" s="25" t="n">
        <f aca="false">I33-I35-I36-I37</f>
        <v>465700.307278479</v>
      </c>
      <c r="J38" s="25" t="n">
        <f aca="false">J33-J35-J36-J37</f>
        <v>466214.065874262</v>
      </c>
      <c r="K38" s="25" t="n">
        <f aca="false">K33-K35-K36-K37</f>
        <v>466760.325043236</v>
      </c>
      <c r="L38" s="25" t="n">
        <f aca="false">L33-L35-L36-L37</f>
        <v>467336.426092854</v>
      </c>
      <c r="M38" s="25" t="n">
        <f aca="false">M33-M35-M36-M37</f>
        <v>467939.86354254</v>
      </c>
      <c r="N38" s="25" t="n">
        <f aca="false">N33-N35-N36-N37</f>
        <v>5582835.34679576</v>
      </c>
    </row>
    <row r="39" customFormat="false" ht="15" hidden="false" customHeight="false" outlineLevel="0" collapsed="false">
      <c r="A39" s="8" t="s">
        <v>89</v>
      </c>
      <c r="B39" s="12" t="n">
        <f aca="false">IF(B31=0,0,B38/B31)</f>
        <v>0.21679028619821</v>
      </c>
      <c r="C39" s="12" t="n">
        <f aca="false">IF(C31=0,0,C38/C31)</f>
        <v>0.216974066280499</v>
      </c>
      <c r="D39" s="12" t="n">
        <f aca="false">IF(D31=0,0,D38/D31)</f>
        <v>0.217167477545796</v>
      </c>
      <c r="E39" s="12" t="n">
        <f aca="false">IF(E31=0,0,E38/E31)</f>
        <v>0.217369679741883</v>
      </c>
      <c r="F39" s="12" t="n">
        <f aca="false">IF(F31=0,0,F38/F31)</f>
        <v>0.217579878364727</v>
      </c>
      <c r="G39" s="12" t="n">
        <f aca="false">IF(G31=0,0,G38/G31)</f>
        <v>0.217797322919727</v>
      </c>
      <c r="H39" s="12" t="n">
        <f aca="false">IF(H31=0,0,H38/H31)</f>
        <v>0.218021305180141</v>
      </c>
      <c r="I39" s="12" t="n">
        <f aca="false">IF(I31=0,0,I38/I31)</f>
        <v>0.218251157452757</v>
      </c>
      <c r="J39" s="12" t="n">
        <f aca="false">IF(J31=0,0,J38/J31)</f>
        <v>0.218486250859556</v>
      </c>
      <c r="K39" s="12" t="n">
        <f aca="false">IF(K31=0,0,K38/K31)</f>
        <v>0.218725993642771</v>
      </c>
      <c r="L39" s="12" t="n">
        <f aca="false">IF(L31=0,0,L38/L31)</f>
        <v>0.218969829499651</v>
      </c>
      <c r="M39" s="12" t="n">
        <f aca="false">IF(M31=0,0,M38/M31)</f>
        <v>0.219217235952161</v>
      </c>
      <c r="N39" s="12" t="n">
        <f aca="false">IF(N31=0,0,N38/N31)</f>
        <v>0.217945632612897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7" min="2" style="0" width="18"/>
  </cols>
  <sheetData>
    <row r="1" customFormat="false" ht="17.35" hidden="false" customHeight="false" outlineLevel="0" collapsed="false">
      <c r="A1" s="1" t="s">
        <v>92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93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6" t="s">
        <v>94</v>
      </c>
      <c r="B4" s="7" t="s">
        <v>95</v>
      </c>
      <c r="C4" s="7" t="s">
        <v>96</v>
      </c>
      <c r="D4" s="7" t="s">
        <v>97</v>
      </c>
      <c r="E4" s="7" t="s">
        <v>98</v>
      </c>
      <c r="F4" s="7" t="s">
        <v>99</v>
      </c>
      <c r="G4" s="7" t="s">
        <v>19</v>
      </c>
    </row>
    <row r="5" customFormat="false" ht="15" hidden="false" customHeight="false" outlineLevel="0" collapsed="false">
      <c r="A5" s="8" t="s">
        <v>100</v>
      </c>
      <c r="B5" s="17" t="n">
        <v>1791818</v>
      </c>
      <c r="C5" s="17" t="n">
        <v>1813437</v>
      </c>
      <c r="D5" s="24" t="n">
        <f aca="false">B5-C5</f>
        <v>-21619</v>
      </c>
      <c r="E5" s="12" t="n">
        <f aca="false">IF(C5=0,0,D5/C5)</f>
        <v>-0.0119215611019297</v>
      </c>
      <c r="F5" s="17" t="n">
        <v>504110</v>
      </c>
      <c r="G5" s="12" t="n">
        <f aca="false">IF(B5=0,0,1-F5/B5)</f>
        <v>0.718660042481993</v>
      </c>
    </row>
    <row r="6" customFormat="false" ht="15" hidden="false" customHeight="false" outlineLevel="0" collapsed="false">
      <c r="A6" s="8" t="s">
        <v>101</v>
      </c>
      <c r="B6" s="17" t="n">
        <v>1830842</v>
      </c>
      <c r="C6" s="17" t="n">
        <v>1861735</v>
      </c>
      <c r="D6" s="24" t="n">
        <f aca="false">B6-C6</f>
        <v>-30893</v>
      </c>
      <c r="E6" s="12" t="n">
        <f aca="false">IF(C6=0,0,D6/C6)</f>
        <v>-0.0165936612890664</v>
      </c>
      <c r="F6" s="17" t="n">
        <v>523798</v>
      </c>
      <c r="G6" s="12" t="n">
        <f aca="false">IF(B6=0,0,1-F6/B6)</f>
        <v>0.713903220485438</v>
      </c>
    </row>
    <row r="7" customFormat="false" ht="15" hidden="false" customHeight="false" outlineLevel="0" collapsed="false">
      <c r="A7" s="8" t="s">
        <v>102</v>
      </c>
      <c r="B7" s="17" t="n">
        <v>1873028</v>
      </c>
      <c r="C7" s="17" t="n">
        <v>1910427</v>
      </c>
      <c r="D7" s="24" t="n">
        <f aca="false">B7-C7</f>
        <v>-37399</v>
      </c>
      <c r="E7" s="12" t="n">
        <f aca="false">IF(C7=0,0,D7/C7)</f>
        <v>-0.0195762518012989</v>
      </c>
      <c r="F7" s="17" t="n">
        <v>530066</v>
      </c>
      <c r="G7" s="12" t="n">
        <f aca="false">IF(B7=0,0,1-F7/B7)</f>
        <v>0.71700049331884</v>
      </c>
    </row>
    <row r="8" customFormat="false" ht="15" hidden="false" customHeight="false" outlineLevel="0" collapsed="false">
      <c r="A8" s="8" t="s">
        <v>103</v>
      </c>
      <c r="B8" s="17" t="n">
        <v>1922135</v>
      </c>
      <c r="C8" s="17" t="n">
        <v>1959507</v>
      </c>
      <c r="D8" s="24" t="n">
        <f aca="false">B8-C8</f>
        <v>-37372</v>
      </c>
      <c r="E8" s="12" t="n">
        <f aca="false">IF(C8=0,0,D8/C8)</f>
        <v>-0.0190721441668746</v>
      </c>
      <c r="F8" s="17" t="n">
        <v>548281</v>
      </c>
      <c r="G8" s="12" t="n">
        <f aca="false">IF(B8=0,0,1-F8/B8)</f>
        <v>0.714754166590796</v>
      </c>
    </row>
    <row r="9" customFormat="false" ht="15" hidden="false" customHeight="false" outlineLevel="0" collapsed="false">
      <c r="A9" s="8" t="s">
        <v>104</v>
      </c>
      <c r="B9" s="17" t="n">
        <v>1936204</v>
      </c>
      <c r="C9" s="17" t="n">
        <v>2008975</v>
      </c>
      <c r="D9" s="24" t="n">
        <f aca="false">B9-C9</f>
        <v>-72771</v>
      </c>
      <c r="E9" s="12" t="n">
        <f aca="false">IF(C9=0,0,D9/C9)</f>
        <v>-0.0362229495140557</v>
      </c>
      <c r="F9" s="17" t="n">
        <v>546159</v>
      </c>
      <c r="G9" s="12" t="n">
        <f aca="false">IF(B9=0,0,1-F9/B9)</f>
        <v>0.71792280152298</v>
      </c>
    </row>
    <row r="10" customFormat="false" ht="15" hidden="false" customHeight="false" outlineLevel="0" collapsed="false">
      <c r="A10" s="8" t="s">
        <v>105</v>
      </c>
      <c r="B10" s="17" t="n">
        <v>1981853</v>
      </c>
      <c r="C10" s="17" t="n">
        <v>2058835</v>
      </c>
      <c r="D10" s="24" t="n">
        <f aca="false">B10-C10</f>
        <v>-76982</v>
      </c>
      <c r="E10" s="12" t="n">
        <f aca="false">IF(C10=0,0,D10/C10)</f>
        <v>-0.0373910488212994</v>
      </c>
      <c r="F10" s="17" t="n">
        <v>558517</v>
      </c>
      <c r="G10" s="12" t="n">
        <f aca="false">IF(B10=0,0,1-F10/B10)</f>
        <v>0.718184446576007</v>
      </c>
    </row>
    <row r="11" customFormat="false" ht="15" hidden="false" customHeight="false" outlineLevel="0" collapsed="false">
      <c r="A11" s="8" t="s">
        <v>106</v>
      </c>
      <c r="B11" s="17" t="n">
        <v>2000904</v>
      </c>
      <c r="C11" s="17" t="n">
        <v>2109087</v>
      </c>
      <c r="D11" s="24" t="n">
        <f aca="false">B11-C11</f>
        <v>-108183</v>
      </c>
      <c r="E11" s="12" t="n">
        <f aca="false">IF(C11=0,0,D11/C11)</f>
        <v>-0.0512937588634324</v>
      </c>
      <c r="F11" s="17" t="n">
        <v>574796</v>
      </c>
      <c r="G11" s="12" t="n">
        <f aca="false">IF(B11=0,0,1-F11/B11)</f>
        <v>0.712731845205967</v>
      </c>
    </row>
    <row r="12" customFormat="false" ht="15" hidden="false" customHeight="false" outlineLevel="0" collapsed="false">
      <c r="A12" s="8" t="s">
        <v>107</v>
      </c>
      <c r="B12" s="17" t="n">
        <v>2030446</v>
      </c>
      <c r="C12" s="17" t="n">
        <v>2159728</v>
      </c>
      <c r="D12" s="24" t="n">
        <f aca="false">B12-C12</f>
        <v>-129282</v>
      </c>
      <c r="E12" s="12" t="n">
        <f aca="false">IF(C12=0,0,D12/C12)</f>
        <v>-0.059860315743464</v>
      </c>
      <c r="F12" s="17" t="n">
        <v>574194</v>
      </c>
      <c r="G12" s="12" t="n">
        <f aca="false">IF(B12=0,0,1-F12/B12)</f>
        <v>0.717207943476458</v>
      </c>
    </row>
    <row r="13" customFormat="false" ht="15" hidden="false" customHeight="false" outlineLevel="0" collapsed="false">
      <c r="A13" s="8" t="s">
        <v>108</v>
      </c>
      <c r="B13" s="17" t="n">
        <v>2074993</v>
      </c>
      <c r="C13" s="17" t="n">
        <v>2210760</v>
      </c>
      <c r="D13" s="24" t="n">
        <f aca="false">B13-C13</f>
        <v>-135767</v>
      </c>
      <c r="E13" s="12" t="n">
        <f aca="false">IF(C13=0,0,D13/C13)</f>
        <v>-0.0614119126454251</v>
      </c>
      <c r="F13" s="17" t="n">
        <v>585012</v>
      </c>
      <c r="G13" s="12" t="n">
        <f aca="false">IF(B13=0,0,1-F13/B13)</f>
        <v>0.718065554919944</v>
      </c>
    </row>
    <row r="14" customFormat="false" ht="15" hidden="false" customHeight="false" outlineLevel="0" collapsed="false">
      <c r="A14" s="8" t="s">
        <v>109</v>
      </c>
      <c r="B14" s="17" t="n">
        <v>2076665</v>
      </c>
      <c r="C14" s="17" t="n">
        <v>2262183</v>
      </c>
      <c r="D14" s="24" t="n">
        <f aca="false">B14-C14</f>
        <v>-185518</v>
      </c>
      <c r="E14" s="12" t="n">
        <f aca="false">IF(C14=0,0,D14/C14)</f>
        <v>-0.0820083963145334</v>
      </c>
      <c r="F14" s="17" t="n">
        <v>596208</v>
      </c>
      <c r="G14" s="12" t="n">
        <f aca="false">IF(B14=0,0,1-F14/B14)</f>
        <v>0.712901214206432</v>
      </c>
    </row>
    <row r="15" customFormat="false" ht="15" hidden="false" customHeight="false" outlineLevel="0" collapsed="false">
      <c r="A15" s="8" t="s">
        <v>110</v>
      </c>
      <c r="B15" s="17" t="n">
        <v>2099555</v>
      </c>
      <c r="C15" s="17" t="n">
        <v>2313996</v>
      </c>
      <c r="D15" s="24" t="n">
        <f aca="false">B15-C15</f>
        <v>-214441</v>
      </c>
      <c r="E15" s="12" t="n">
        <f aca="false">IF(C15=0,0,D15/C15)</f>
        <v>-0.092671292430929</v>
      </c>
      <c r="F15" s="17" t="n">
        <v>595496</v>
      </c>
      <c r="G15" s="12" t="n">
        <f aca="false">IF(B15=0,0,1-F15/B15)</f>
        <v>0.716370373722051</v>
      </c>
    </row>
    <row r="16" customFormat="false" ht="15" hidden="false" customHeight="false" outlineLevel="0" collapsed="false">
      <c r="A16" s="8" t="s">
        <v>111</v>
      </c>
      <c r="B16" s="17" t="n">
        <v>2137957</v>
      </c>
      <c r="C16" s="17" t="n">
        <v>2366198</v>
      </c>
      <c r="D16" s="24" t="n">
        <f aca="false">B16-C16</f>
        <v>-228241</v>
      </c>
      <c r="E16" s="12" t="n">
        <f aca="false">IF(C16=0,0,D16/C16)</f>
        <v>-0.0964589607463112</v>
      </c>
      <c r="F16" s="17" t="n">
        <v>606278</v>
      </c>
      <c r="G16" s="12" t="n">
        <f aca="false">IF(B16=0,0,1-F16/B16)</f>
        <v>0.7164217989417</v>
      </c>
    </row>
    <row r="17" customFormat="false" ht="15" hidden="false" customHeight="false" outlineLevel="0" collapsed="false">
      <c r="A17" s="4" t="s">
        <v>112</v>
      </c>
      <c r="B17" s="25" t="n">
        <f aca="false">SUM(B5:B16)</f>
        <v>23756400</v>
      </c>
      <c r="C17" s="25" t="n">
        <f aca="false">SUM(C5:C16)</f>
        <v>25034868</v>
      </c>
      <c r="D17" s="25" t="n">
        <f aca="false">SUM(D5:D16)</f>
        <v>-1278468</v>
      </c>
      <c r="E17" s="26" t="n">
        <f aca="false">IF(C17=0,0,D17/C17)</f>
        <v>-0.0510674951431739</v>
      </c>
      <c r="F17" s="25" t="n">
        <f aca="false">SUM(F5:F16)</f>
        <v>6742915</v>
      </c>
      <c r="G17" s="26" t="n">
        <f aca="false">IF(B17=0,0,1-F17/B17)</f>
        <v>0.716164275732013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2026-10-24T22:59:54Z</dcterms:created>
  <dc:creator>openpyxl</dc:creator>
  <dc:description/>
  <dc:language>en-US</dc:language>
  <cp:lastModifiedBy/>
  <dcterms:modified xsi:type="dcterms:W3CDTF">2026-10-24T22:59:54Z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